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600" windowHeight="11760"/>
  </bookViews>
  <sheets>
    <sheet name="Workings" sheetId="2" r:id="rId1"/>
    <sheet name="ToolRequests" sheetId="3" r:id="rId2"/>
    <sheet name="RawOutput" sheetId="4" r:id="rId3"/>
    <sheet name="RawOutputFields" sheetId="5" r:id="rId4"/>
    <sheet name="IMDLowest Rank" sheetId="6" r:id="rId5"/>
  </sheets>
  <definedNames>
    <definedName name="_xlnm._FilterDatabase" localSheetId="0" hidden="1">Workings!$A$2:$AZ$272</definedName>
    <definedName name="IMDLowestRank">'IMDLowest Rank'!$A$1:$D$323</definedName>
    <definedName name="SiteRAWData">RawOutput!$A$3:$IN$324</definedName>
  </definedNames>
  <calcPr calcId="125725"/>
</workbook>
</file>

<file path=xl/calcChain.xml><?xml version="1.0" encoding="utf-8"?>
<calcChain xmlns="http://schemas.openxmlformats.org/spreadsheetml/2006/main">
  <c r="AP3" i="2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8"/>
  <c r="AP259"/>
  <c r="AP260"/>
  <c r="AP261"/>
  <c r="AP262"/>
  <c r="AP263"/>
  <c r="AP264"/>
  <c r="AP265"/>
  <c r="AP266"/>
  <c r="AP267"/>
  <c r="AP268"/>
  <c r="AP269"/>
  <c r="AP270"/>
  <c r="AP271"/>
  <c r="AP272"/>
  <c r="D148" l="1"/>
  <c r="AF29" l="1"/>
  <c r="V122"/>
  <c r="V109"/>
  <c r="V108"/>
  <c r="V111"/>
  <c r="V112"/>
  <c r="V106"/>
  <c r="V110"/>
  <c r="V105"/>
  <c r="V6"/>
  <c r="V20"/>
  <c r="V25"/>
  <c r="V29"/>
  <c r="V54"/>
  <c r="V55"/>
  <c r="V56"/>
  <c r="V57"/>
  <c r="V60"/>
  <c r="V61"/>
  <c r="V62"/>
  <c r="V101"/>
  <c r="V102"/>
  <c r="V104"/>
  <c r="V103"/>
  <c r="V107"/>
  <c r="V113"/>
  <c r="V3"/>
  <c r="V5"/>
  <c r="V7"/>
  <c r="V8"/>
  <c r="V9"/>
  <c r="V15"/>
  <c r="V98"/>
  <c r="V97"/>
  <c r="V96"/>
  <c r="V95"/>
  <c r="V16"/>
  <c r="V18"/>
  <c r="V19"/>
  <c r="V26"/>
  <c r="V27"/>
  <c r="V28"/>
  <c r="V30"/>
  <c r="V31"/>
  <c r="V34"/>
  <c r="V35"/>
  <c r="V36"/>
  <c r="V40"/>
  <c r="V41"/>
  <c r="V42"/>
  <c r="V43"/>
  <c r="V44"/>
  <c r="V45"/>
  <c r="V46"/>
  <c r="V48"/>
  <c r="V59"/>
  <c r="V63"/>
  <c r="V64"/>
  <c r="V65"/>
  <c r="V66"/>
  <c r="V67"/>
  <c r="V69"/>
  <c r="V70"/>
  <c r="V77"/>
  <c r="V78"/>
  <c r="V79"/>
  <c r="V80"/>
  <c r="V81"/>
  <c r="V82"/>
  <c r="V83"/>
  <c r="V84"/>
  <c r="V85"/>
  <c r="V87"/>
  <c r="V88"/>
  <c r="V89"/>
  <c r="V90"/>
  <c r="V91"/>
  <c r="V92"/>
  <c r="V93"/>
  <c r="V94"/>
  <c r="V114"/>
  <c r="V12"/>
  <c r="V11"/>
  <c r="V24"/>
  <c r="V23"/>
  <c r="V4"/>
  <c r="V118"/>
  <c r="V119"/>
  <c r="V120"/>
  <c r="V115"/>
  <c r="V116"/>
  <c r="V117"/>
  <c r="V21"/>
  <c r="V33"/>
  <c r="V32"/>
  <c r="V37"/>
  <c r="V38"/>
  <c r="V39"/>
  <c r="V50"/>
  <c r="V51"/>
  <c r="V49"/>
  <c r="V53"/>
  <c r="V52"/>
  <c r="V58"/>
  <c r="V72"/>
  <c r="V71"/>
  <c r="V74"/>
  <c r="V73"/>
  <c r="V75"/>
  <c r="V76"/>
  <c r="V100"/>
  <c r="V86"/>
  <c r="V99"/>
  <c r="V121"/>
  <c r="V123"/>
  <c r="V127"/>
  <c r="V128"/>
  <c r="V129"/>
  <c r="V130"/>
  <c r="V134"/>
  <c r="V135"/>
  <c r="V136"/>
  <c r="V137"/>
  <c r="V138"/>
  <c r="V139"/>
  <c r="V141"/>
  <c r="V140"/>
  <c r="V142"/>
  <c r="V131"/>
  <c r="V132"/>
  <c r="V133"/>
  <c r="V14"/>
  <c r="V10"/>
  <c r="V143"/>
  <c r="V144"/>
  <c r="V145"/>
  <c r="V146"/>
  <c r="V147"/>
  <c r="V150"/>
  <c r="V151"/>
  <c r="V152"/>
  <c r="V153"/>
  <c r="V148"/>
  <c r="V149"/>
  <c r="V154"/>
  <c r="V155"/>
  <c r="V156"/>
  <c r="V157"/>
  <c r="V158"/>
  <c r="V159"/>
  <c r="V160"/>
  <c r="V161"/>
  <c r="V162"/>
  <c r="V163"/>
  <c r="V164"/>
  <c r="V166"/>
  <c r="V167"/>
  <c r="V165"/>
  <c r="V168"/>
  <c r="V169"/>
  <c r="V170"/>
  <c r="V171"/>
  <c r="V172"/>
  <c r="V173"/>
  <c r="V174"/>
  <c r="V175"/>
  <c r="V176"/>
  <c r="V177"/>
  <c r="V178"/>
  <c r="V179"/>
  <c r="V180"/>
  <c r="V181"/>
  <c r="V182"/>
  <c r="V184"/>
  <c r="V185"/>
  <c r="V186"/>
  <c r="V187"/>
  <c r="V13"/>
  <c r="V183"/>
  <c r="V188"/>
  <c r="V189"/>
  <c r="V190"/>
  <c r="V191"/>
  <c r="V192"/>
  <c r="V193"/>
  <c r="V194"/>
  <c r="V195"/>
  <c r="V196"/>
  <c r="V17"/>
  <c r="V198"/>
  <c r="V199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197"/>
  <c r="V22"/>
  <c r="V200"/>
  <c r="V228"/>
  <c r="V229"/>
  <c r="V230"/>
  <c r="V68"/>
  <c r="V231"/>
  <c r="V232"/>
  <c r="V233"/>
  <c r="V124"/>
  <c r="V125"/>
  <c r="V126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47"/>
  <c r="V263"/>
  <c r="V264"/>
  <c r="V265"/>
  <c r="V262"/>
  <c r="V267"/>
  <c r="V266"/>
  <c r="V268"/>
  <c r="V269"/>
  <c r="V270"/>
  <c r="V271"/>
  <c r="V272"/>
  <c r="AR122"/>
  <c r="AR109"/>
  <c r="AR108"/>
  <c r="AR111"/>
  <c r="AR112"/>
  <c r="AR106"/>
  <c r="AR110"/>
  <c r="AR105"/>
  <c r="AR6"/>
  <c r="AR20"/>
  <c r="AR25"/>
  <c r="AR29"/>
  <c r="AR54"/>
  <c r="AR55"/>
  <c r="AR56"/>
  <c r="AR57"/>
  <c r="AR60"/>
  <c r="AR61"/>
  <c r="AR62"/>
  <c r="AR101"/>
  <c r="AR102"/>
  <c r="AR104"/>
  <c r="AR103"/>
  <c r="AR107"/>
  <c r="AR113"/>
  <c r="AR3"/>
  <c r="AR5"/>
  <c r="AR7"/>
  <c r="AR8"/>
  <c r="AR9"/>
  <c r="AR15"/>
  <c r="AR98"/>
  <c r="AR97"/>
  <c r="AR96"/>
  <c r="AR95"/>
  <c r="AR16"/>
  <c r="AR18"/>
  <c r="AR19"/>
  <c r="AR26"/>
  <c r="AR27"/>
  <c r="AR28"/>
  <c r="AR30"/>
  <c r="AR31"/>
  <c r="AR34"/>
  <c r="AR35"/>
  <c r="AR36"/>
  <c r="AR40"/>
  <c r="AR41"/>
  <c r="AR42"/>
  <c r="AR43"/>
  <c r="AR44"/>
  <c r="AR45"/>
  <c r="AR46"/>
  <c r="AR48"/>
  <c r="AR59"/>
  <c r="AR63"/>
  <c r="AR64"/>
  <c r="AR65"/>
  <c r="AR66"/>
  <c r="AR67"/>
  <c r="AR69"/>
  <c r="AR70"/>
  <c r="AR77"/>
  <c r="AR78"/>
  <c r="AR79"/>
  <c r="AR80"/>
  <c r="AR81"/>
  <c r="AR82"/>
  <c r="AR83"/>
  <c r="AR84"/>
  <c r="AR85"/>
  <c r="AR87"/>
  <c r="AR88"/>
  <c r="AR89"/>
  <c r="AR90"/>
  <c r="AR91"/>
  <c r="AR92"/>
  <c r="AR93"/>
  <c r="AR94"/>
  <c r="AR114"/>
  <c r="AR12"/>
  <c r="AR11"/>
  <c r="AR24"/>
  <c r="AR23"/>
  <c r="AR4"/>
  <c r="AR118"/>
  <c r="AR119"/>
  <c r="AR120"/>
  <c r="AR115"/>
  <c r="AR116"/>
  <c r="AR117"/>
  <c r="AR21"/>
  <c r="AR33"/>
  <c r="AR32"/>
  <c r="AR37"/>
  <c r="AR38"/>
  <c r="AR39"/>
  <c r="AR50"/>
  <c r="AR51"/>
  <c r="AR49"/>
  <c r="AR53"/>
  <c r="AR52"/>
  <c r="AR58"/>
  <c r="AR72"/>
  <c r="AR71"/>
  <c r="AR74"/>
  <c r="AR73"/>
  <c r="AR75"/>
  <c r="AR76"/>
  <c r="AR100"/>
  <c r="AR86"/>
  <c r="AR99"/>
  <c r="AR121"/>
  <c r="AR123"/>
  <c r="AR127"/>
  <c r="AR128"/>
  <c r="AR129"/>
  <c r="AR130"/>
  <c r="AR134"/>
  <c r="AR135"/>
  <c r="AR136"/>
  <c r="AR137"/>
  <c r="AR138"/>
  <c r="AR139"/>
  <c r="AR141"/>
  <c r="AR140"/>
  <c r="AR142"/>
  <c r="AR131"/>
  <c r="AR132"/>
  <c r="AR133"/>
  <c r="AR14"/>
  <c r="AR10"/>
  <c r="AR143"/>
  <c r="AR144"/>
  <c r="AR145"/>
  <c r="AR146"/>
  <c r="AR147"/>
  <c r="AR150"/>
  <c r="AR151"/>
  <c r="AR152"/>
  <c r="AR153"/>
  <c r="AR148"/>
  <c r="AR149"/>
  <c r="AR154"/>
  <c r="AR155"/>
  <c r="AR156"/>
  <c r="AR157"/>
  <c r="AR158"/>
  <c r="AR159"/>
  <c r="AR160"/>
  <c r="AR161"/>
  <c r="AR162"/>
  <c r="AR163"/>
  <c r="AR164"/>
  <c r="AR166"/>
  <c r="AR167"/>
  <c r="AR165"/>
  <c r="AR168"/>
  <c r="AR169"/>
  <c r="AR170"/>
  <c r="AR171"/>
  <c r="AR172"/>
  <c r="AR173"/>
  <c r="AR174"/>
  <c r="AR175"/>
  <c r="AR176"/>
  <c r="AR177"/>
  <c r="AR178"/>
  <c r="AR179"/>
  <c r="AR180"/>
  <c r="AR181"/>
  <c r="AR182"/>
  <c r="AR184"/>
  <c r="AR185"/>
  <c r="AR186"/>
  <c r="AR187"/>
  <c r="AR13"/>
  <c r="AR183"/>
  <c r="AR188"/>
  <c r="AR189"/>
  <c r="AR190"/>
  <c r="AR191"/>
  <c r="AR192"/>
  <c r="AR193"/>
  <c r="AR194"/>
  <c r="AR195"/>
  <c r="AR196"/>
  <c r="AR17"/>
  <c r="AR198"/>
  <c r="AR199"/>
  <c r="AR201"/>
  <c r="AR202"/>
  <c r="AR203"/>
  <c r="AR204"/>
  <c r="AR205"/>
  <c r="AR206"/>
  <c r="AR207"/>
  <c r="AR208"/>
  <c r="AR209"/>
  <c r="AR210"/>
  <c r="AR211"/>
  <c r="AR212"/>
  <c r="AR213"/>
  <c r="AR214"/>
  <c r="AR215"/>
  <c r="AR216"/>
  <c r="AR217"/>
  <c r="AR218"/>
  <c r="AR219"/>
  <c r="AR220"/>
  <c r="AR221"/>
  <c r="AR222"/>
  <c r="AR223"/>
  <c r="AR224"/>
  <c r="AR225"/>
  <c r="AR226"/>
  <c r="AR227"/>
  <c r="AR197"/>
  <c r="AR22"/>
  <c r="AR200"/>
  <c r="AR228"/>
  <c r="AR229"/>
  <c r="AR230"/>
  <c r="AR68"/>
  <c r="AR231"/>
  <c r="AR232"/>
  <c r="AR233"/>
  <c r="AR124"/>
  <c r="AR125"/>
  <c r="AR126"/>
  <c r="AR234"/>
  <c r="AR235"/>
  <c r="AR236"/>
  <c r="AR237"/>
  <c r="AR238"/>
  <c r="AR239"/>
  <c r="AR240"/>
  <c r="AR241"/>
  <c r="AR242"/>
  <c r="AR243"/>
  <c r="AR244"/>
  <c r="AR245"/>
  <c r="AR246"/>
  <c r="AR247"/>
  <c r="AR248"/>
  <c r="AR249"/>
  <c r="AR250"/>
  <c r="AR251"/>
  <c r="AR252"/>
  <c r="AR253"/>
  <c r="AR254"/>
  <c r="AR255"/>
  <c r="AR256"/>
  <c r="AR257"/>
  <c r="AR258"/>
  <c r="AR259"/>
  <c r="AR260"/>
  <c r="AR261"/>
  <c r="AR47"/>
  <c r="AR263"/>
  <c r="AR264"/>
  <c r="AR265"/>
  <c r="AR262"/>
  <c r="AR267"/>
  <c r="AR266"/>
  <c r="AR268"/>
  <c r="AR269"/>
  <c r="AR270"/>
  <c r="AR271"/>
  <c r="AR272"/>
  <c r="AQ122"/>
  <c r="AQ109"/>
  <c r="AQ108"/>
  <c r="AQ111"/>
  <c r="AQ112"/>
  <c r="AQ106"/>
  <c r="AQ110"/>
  <c r="AQ105"/>
  <c r="AQ6"/>
  <c r="AQ20"/>
  <c r="AQ25"/>
  <c r="AQ29"/>
  <c r="AQ54"/>
  <c r="AQ55"/>
  <c r="AQ56"/>
  <c r="AQ57"/>
  <c r="AQ60"/>
  <c r="AQ61"/>
  <c r="AQ62"/>
  <c r="AQ101"/>
  <c r="AQ102"/>
  <c r="AQ104"/>
  <c r="AQ103"/>
  <c r="AQ107"/>
  <c r="AQ113"/>
  <c r="AQ3"/>
  <c r="AQ5"/>
  <c r="AQ7"/>
  <c r="AQ8"/>
  <c r="AQ9"/>
  <c r="AQ15"/>
  <c r="AQ98"/>
  <c r="AQ97"/>
  <c r="AQ96"/>
  <c r="AQ95"/>
  <c r="AQ16"/>
  <c r="AQ18"/>
  <c r="AQ19"/>
  <c r="AQ26"/>
  <c r="AQ27"/>
  <c r="AQ28"/>
  <c r="AQ30"/>
  <c r="AQ31"/>
  <c r="AQ34"/>
  <c r="AQ35"/>
  <c r="AQ36"/>
  <c r="AQ40"/>
  <c r="AQ41"/>
  <c r="AQ42"/>
  <c r="AQ43"/>
  <c r="AQ44"/>
  <c r="AQ45"/>
  <c r="AQ46"/>
  <c r="AQ48"/>
  <c r="AQ59"/>
  <c r="AQ63"/>
  <c r="AQ64"/>
  <c r="AQ65"/>
  <c r="AQ66"/>
  <c r="AQ67"/>
  <c r="AQ69"/>
  <c r="AQ70"/>
  <c r="AQ77"/>
  <c r="AQ78"/>
  <c r="AQ79"/>
  <c r="AQ80"/>
  <c r="AQ81"/>
  <c r="AQ82"/>
  <c r="AQ83"/>
  <c r="AQ84"/>
  <c r="AQ85"/>
  <c r="AQ87"/>
  <c r="AQ88"/>
  <c r="AQ89"/>
  <c r="AQ90"/>
  <c r="AQ91"/>
  <c r="AQ92"/>
  <c r="AQ93"/>
  <c r="AQ94"/>
  <c r="AQ114"/>
  <c r="AQ12"/>
  <c r="AQ11"/>
  <c r="AQ24"/>
  <c r="AQ23"/>
  <c r="AQ4"/>
  <c r="AQ118"/>
  <c r="AQ119"/>
  <c r="AQ120"/>
  <c r="AQ115"/>
  <c r="AQ116"/>
  <c r="AQ117"/>
  <c r="AQ21"/>
  <c r="AQ33"/>
  <c r="AQ32"/>
  <c r="AQ37"/>
  <c r="AQ38"/>
  <c r="AQ39"/>
  <c r="AQ50"/>
  <c r="AQ51"/>
  <c r="AQ49"/>
  <c r="AQ53"/>
  <c r="AQ52"/>
  <c r="AQ58"/>
  <c r="AQ72"/>
  <c r="AQ71"/>
  <c r="AQ74"/>
  <c r="AQ73"/>
  <c r="AQ75"/>
  <c r="AQ76"/>
  <c r="AQ100"/>
  <c r="AQ86"/>
  <c r="AQ99"/>
  <c r="AQ121"/>
  <c r="AQ123"/>
  <c r="AQ127"/>
  <c r="AQ128"/>
  <c r="AQ129"/>
  <c r="AQ130"/>
  <c r="AQ134"/>
  <c r="AQ135"/>
  <c r="AQ136"/>
  <c r="AQ137"/>
  <c r="AQ138"/>
  <c r="AQ139"/>
  <c r="AQ141"/>
  <c r="AQ140"/>
  <c r="AQ142"/>
  <c r="AQ131"/>
  <c r="AQ132"/>
  <c r="AQ133"/>
  <c r="AQ14"/>
  <c r="AQ10"/>
  <c r="AQ143"/>
  <c r="AQ144"/>
  <c r="AQ145"/>
  <c r="AQ146"/>
  <c r="AQ147"/>
  <c r="AQ150"/>
  <c r="AQ151"/>
  <c r="AQ152"/>
  <c r="AQ153"/>
  <c r="AQ148"/>
  <c r="AQ149"/>
  <c r="AQ154"/>
  <c r="AQ155"/>
  <c r="AQ156"/>
  <c r="AQ157"/>
  <c r="AQ158"/>
  <c r="AQ159"/>
  <c r="AQ160"/>
  <c r="AQ161"/>
  <c r="AQ162"/>
  <c r="AQ163"/>
  <c r="AQ164"/>
  <c r="AQ166"/>
  <c r="AQ167"/>
  <c r="AQ165"/>
  <c r="AQ168"/>
  <c r="AQ169"/>
  <c r="AQ170"/>
  <c r="AQ171"/>
  <c r="AQ172"/>
  <c r="AQ173"/>
  <c r="AQ174"/>
  <c r="AQ175"/>
  <c r="AQ176"/>
  <c r="AQ177"/>
  <c r="AQ178"/>
  <c r="AQ179"/>
  <c r="AQ180"/>
  <c r="AQ181"/>
  <c r="AQ182"/>
  <c r="AQ184"/>
  <c r="AQ185"/>
  <c r="AQ186"/>
  <c r="AQ187"/>
  <c r="AQ13"/>
  <c r="AQ183"/>
  <c r="AQ188"/>
  <c r="AQ189"/>
  <c r="AQ190"/>
  <c r="AQ191"/>
  <c r="AQ192"/>
  <c r="AQ193"/>
  <c r="AQ194"/>
  <c r="AQ195"/>
  <c r="AQ196"/>
  <c r="AQ17"/>
  <c r="AQ198"/>
  <c r="AQ199"/>
  <c r="AQ201"/>
  <c r="AQ202"/>
  <c r="AQ203"/>
  <c r="AQ204"/>
  <c r="AQ205"/>
  <c r="AQ206"/>
  <c r="AQ207"/>
  <c r="AQ208"/>
  <c r="AQ209"/>
  <c r="AQ210"/>
  <c r="AQ211"/>
  <c r="AQ212"/>
  <c r="AQ213"/>
  <c r="AQ214"/>
  <c r="AQ215"/>
  <c r="AQ216"/>
  <c r="AQ217"/>
  <c r="AQ218"/>
  <c r="AQ219"/>
  <c r="AQ220"/>
  <c r="AQ221"/>
  <c r="AQ222"/>
  <c r="AQ223"/>
  <c r="AQ224"/>
  <c r="AQ225"/>
  <c r="AQ226"/>
  <c r="AQ227"/>
  <c r="AQ197"/>
  <c r="AQ22"/>
  <c r="AQ200"/>
  <c r="AQ228"/>
  <c r="AQ229"/>
  <c r="AQ230"/>
  <c r="AQ68"/>
  <c r="AQ231"/>
  <c r="AQ232"/>
  <c r="AQ233"/>
  <c r="AQ124"/>
  <c r="AQ125"/>
  <c r="AQ126"/>
  <c r="AQ234"/>
  <c r="AQ235"/>
  <c r="AQ236"/>
  <c r="AQ237"/>
  <c r="AQ238"/>
  <c r="AQ239"/>
  <c r="AQ240"/>
  <c r="AQ241"/>
  <c r="AQ242"/>
  <c r="AQ243"/>
  <c r="AQ244"/>
  <c r="AQ245"/>
  <c r="AQ246"/>
  <c r="AQ247"/>
  <c r="AQ248"/>
  <c r="AQ249"/>
  <c r="AQ250"/>
  <c r="AQ251"/>
  <c r="AQ252"/>
  <c r="AQ253"/>
  <c r="AQ254"/>
  <c r="AQ255"/>
  <c r="AQ256"/>
  <c r="AQ257"/>
  <c r="AQ258"/>
  <c r="AQ259"/>
  <c r="AQ260"/>
  <c r="AQ261"/>
  <c r="AQ47"/>
  <c r="AQ263"/>
  <c r="AQ264"/>
  <c r="AQ265"/>
  <c r="AQ262"/>
  <c r="AQ267"/>
  <c r="AQ266"/>
  <c r="AQ268"/>
  <c r="AQ269"/>
  <c r="AQ270"/>
  <c r="AQ271"/>
  <c r="AQ272"/>
  <c r="U122"/>
  <c r="U109"/>
  <c r="U108"/>
  <c r="U111"/>
  <c r="U112"/>
  <c r="U106"/>
  <c r="U110"/>
  <c r="U105"/>
  <c r="U6"/>
  <c r="U20"/>
  <c r="U25"/>
  <c r="U29"/>
  <c r="U54"/>
  <c r="U55"/>
  <c r="U56"/>
  <c r="U57"/>
  <c r="U60"/>
  <c r="U61"/>
  <c r="U62"/>
  <c r="U101"/>
  <c r="U102"/>
  <c r="U104"/>
  <c r="U103"/>
  <c r="U107"/>
  <c r="U113"/>
  <c r="U3"/>
  <c r="U5"/>
  <c r="U7"/>
  <c r="U8"/>
  <c r="U9"/>
  <c r="U15"/>
  <c r="U98"/>
  <c r="U97"/>
  <c r="U96"/>
  <c r="U95"/>
  <c r="U16"/>
  <c r="U18"/>
  <c r="U19"/>
  <c r="U26"/>
  <c r="U27"/>
  <c r="U28"/>
  <c r="U30"/>
  <c r="U31"/>
  <c r="U34"/>
  <c r="U35"/>
  <c r="U36"/>
  <c r="U40"/>
  <c r="U41"/>
  <c r="U42"/>
  <c r="U43"/>
  <c r="U44"/>
  <c r="U45"/>
  <c r="U46"/>
  <c r="U48"/>
  <c r="U59"/>
  <c r="U63"/>
  <c r="U64"/>
  <c r="U65"/>
  <c r="U66"/>
  <c r="U67"/>
  <c r="U69"/>
  <c r="U70"/>
  <c r="U77"/>
  <c r="U78"/>
  <c r="U79"/>
  <c r="U80"/>
  <c r="U81"/>
  <c r="U82"/>
  <c r="U83"/>
  <c r="U84"/>
  <c r="U85"/>
  <c r="U87"/>
  <c r="U88"/>
  <c r="U89"/>
  <c r="U90"/>
  <c r="U91"/>
  <c r="U92"/>
  <c r="U93"/>
  <c r="U94"/>
  <c r="U114"/>
  <c r="U12"/>
  <c r="U11"/>
  <c r="U24"/>
  <c r="U23"/>
  <c r="U4"/>
  <c r="U118"/>
  <c r="U119"/>
  <c r="U120"/>
  <c r="U115"/>
  <c r="U116"/>
  <c r="U117"/>
  <c r="U21"/>
  <c r="U33"/>
  <c r="U32"/>
  <c r="U37"/>
  <c r="U38"/>
  <c r="U39"/>
  <c r="U50"/>
  <c r="U51"/>
  <c r="U49"/>
  <c r="U53"/>
  <c r="U52"/>
  <c r="U58"/>
  <c r="U72"/>
  <c r="U71"/>
  <c r="U74"/>
  <c r="U73"/>
  <c r="U75"/>
  <c r="U76"/>
  <c r="U100"/>
  <c r="U86"/>
  <c r="U99"/>
  <c r="U121"/>
  <c r="U123"/>
  <c r="U127"/>
  <c r="U128"/>
  <c r="U129"/>
  <c r="U130"/>
  <c r="U134"/>
  <c r="U135"/>
  <c r="U136"/>
  <c r="U137"/>
  <c r="U138"/>
  <c r="U139"/>
  <c r="U141"/>
  <c r="U140"/>
  <c r="U142"/>
  <c r="U131"/>
  <c r="U132"/>
  <c r="U133"/>
  <c r="U14"/>
  <c r="U10"/>
  <c r="U143"/>
  <c r="U144"/>
  <c r="U145"/>
  <c r="U146"/>
  <c r="U147"/>
  <c r="U150"/>
  <c r="U151"/>
  <c r="U152"/>
  <c r="U153"/>
  <c r="U148"/>
  <c r="U149"/>
  <c r="U154"/>
  <c r="U155"/>
  <c r="U156"/>
  <c r="U157"/>
  <c r="U158"/>
  <c r="U159"/>
  <c r="U160"/>
  <c r="U161"/>
  <c r="U162"/>
  <c r="U163"/>
  <c r="U164"/>
  <c r="U166"/>
  <c r="U167"/>
  <c r="U165"/>
  <c r="U168"/>
  <c r="U169"/>
  <c r="U170"/>
  <c r="U171"/>
  <c r="U172"/>
  <c r="U173"/>
  <c r="U174"/>
  <c r="U175"/>
  <c r="U176"/>
  <c r="U177"/>
  <c r="U178"/>
  <c r="U179"/>
  <c r="U180"/>
  <c r="U181"/>
  <c r="U182"/>
  <c r="U184"/>
  <c r="U185"/>
  <c r="U186"/>
  <c r="U187"/>
  <c r="U13"/>
  <c r="U183"/>
  <c r="U188"/>
  <c r="U189"/>
  <c r="U190"/>
  <c r="U191"/>
  <c r="U192"/>
  <c r="U193"/>
  <c r="U194"/>
  <c r="U195"/>
  <c r="U196"/>
  <c r="U17"/>
  <c r="U198"/>
  <c r="U199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197"/>
  <c r="U22"/>
  <c r="U200"/>
  <c r="U228"/>
  <c r="U229"/>
  <c r="U230"/>
  <c r="U68"/>
  <c r="U231"/>
  <c r="U232"/>
  <c r="U233"/>
  <c r="U124"/>
  <c r="U125"/>
  <c r="U126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47"/>
  <c r="U263"/>
  <c r="U264"/>
  <c r="U265"/>
  <c r="U262"/>
  <c r="U267"/>
  <c r="U266"/>
  <c r="U268"/>
  <c r="U269"/>
  <c r="U270"/>
  <c r="U271"/>
  <c r="U272"/>
  <c r="AF122"/>
  <c r="AF109"/>
  <c r="AF108"/>
  <c r="AF111"/>
  <c r="AF112"/>
  <c r="AF106"/>
  <c r="AF110"/>
  <c r="AF105"/>
  <c r="AF6"/>
  <c r="AF20"/>
  <c r="AF25"/>
  <c r="AF54"/>
  <c r="AF55"/>
  <c r="AF56"/>
  <c r="AF57"/>
  <c r="AF60"/>
  <c r="AF61"/>
  <c r="AF62"/>
  <c r="AF101"/>
  <c r="AF102"/>
  <c r="AF104"/>
  <c r="AF103"/>
  <c r="AF107"/>
  <c r="AF113"/>
  <c r="AF3"/>
  <c r="AF5"/>
  <c r="AF7"/>
  <c r="AF8"/>
  <c r="AF9"/>
  <c r="AF15"/>
  <c r="AF98"/>
  <c r="AF97"/>
  <c r="AF96"/>
  <c r="AF95"/>
  <c r="AF16"/>
  <c r="AF18"/>
  <c r="AF19"/>
  <c r="AF26"/>
  <c r="AF27"/>
  <c r="AF28"/>
  <c r="AF30"/>
  <c r="AF31"/>
  <c r="AF34"/>
  <c r="AF35"/>
  <c r="AF36"/>
  <c r="AF40"/>
  <c r="AF41"/>
  <c r="AF42"/>
  <c r="AF43"/>
  <c r="AF44"/>
  <c r="AF45"/>
  <c r="AF46"/>
  <c r="AF48"/>
  <c r="AF59"/>
  <c r="AF63"/>
  <c r="AF64"/>
  <c r="AF65"/>
  <c r="AF66"/>
  <c r="AF67"/>
  <c r="AF69"/>
  <c r="AF70"/>
  <c r="AF77"/>
  <c r="AF78"/>
  <c r="AF79"/>
  <c r="AF80"/>
  <c r="AF81"/>
  <c r="AF82"/>
  <c r="AF83"/>
  <c r="AF84"/>
  <c r="AF85"/>
  <c r="AF87"/>
  <c r="AF88"/>
  <c r="AF89"/>
  <c r="AF90"/>
  <c r="AF91"/>
  <c r="AF92"/>
  <c r="AF93"/>
  <c r="AF94"/>
  <c r="AF114"/>
  <c r="AF12"/>
  <c r="AF11"/>
  <c r="AF24"/>
  <c r="AF23"/>
  <c r="AF4"/>
  <c r="AF118"/>
  <c r="AF119"/>
  <c r="AF120"/>
  <c r="AF115"/>
  <c r="AF116"/>
  <c r="AF117"/>
  <c r="AF21"/>
  <c r="AF33"/>
  <c r="AF32"/>
  <c r="AF37"/>
  <c r="AF38"/>
  <c r="AF39"/>
  <c r="AF50"/>
  <c r="AF51"/>
  <c r="AF49"/>
  <c r="AF53"/>
  <c r="AF52"/>
  <c r="AF58"/>
  <c r="AF72"/>
  <c r="AF71"/>
  <c r="AF74"/>
  <c r="AF73"/>
  <c r="AF75"/>
  <c r="AF76"/>
  <c r="AF100"/>
  <c r="AF86"/>
  <c r="AF99"/>
  <c r="AF121"/>
  <c r="AF123"/>
  <c r="AF127"/>
  <c r="AF128"/>
  <c r="AF129"/>
  <c r="AF130"/>
  <c r="AF134"/>
  <c r="AF135"/>
  <c r="AF136"/>
  <c r="AF137"/>
  <c r="AF138"/>
  <c r="AF139"/>
  <c r="AF141"/>
  <c r="AF140"/>
  <c r="AF142"/>
  <c r="AF131"/>
  <c r="AF132"/>
  <c r="AF133"/>
  <c r="AF14"/>
  <c r="AF10"/>
  <c r="AF143"/>
  <c r="AF144"/>
  <c r="AF145"/>
  <c r="AF146"/>
  <c r="AF147"/>
  <c r="AF150"/>
  <c r="AF151"/>
  <c r="AF152"/>
  <c r="AF153"/>
  <c r="AF148"/>
  <c r="AF149"/>
  <c r="AF154"/>
  <c r="AF155"/>
  <c r="AF156"/>
  <c r="AF157"/>
  <c r="AF158"/>
  <c r="AF159"/>
  <c r="AF160"/>
  <c r="AF161"/>
  <c r="AF162"/>
  <c r="AF163"/>
  <c r="AF164"/>
  <c r="AF166"/>
  <c r="AF167"/>
  <c r="AF165"/>
  <c r="AF168"/>
  <c r="AF169"/>
  <c r="AF170"/>
  <c r="AF171"/>
  <c r="AF172"/>
  <c r="AF173"/>
  <c r="AF174"/>
  <c r="AF175"/>
  <c r="AF176"/>
  <c r="AF177"/>
  <c r="AF178"/>
  <c r="AF179"/>
  <c r="AF180"/>
  <c r="AF181"/>
  <c r="AF182"/>
  <c r="AF184"/>
  <c r="AF185"/>
  <c r="AF186"/>
  <c r="AF187"/>
  <c r="AF13"/>
  <c r="AF183"/>
  <c r="AF188"/>
  <c r="AF189"/>
  <c r="AF190"/>
  <c r="AF191"/>
  <c r="AF192"/>
  <c r="AF193"/>
  <c r="AF194"/>
  <c r="AF195"/>
  <c r="AF196"/>
  <c r="AF17"/>
  <c r="AF198"/>
  <c r="AF199"/>
  <c r="AF201"/>
  <c r="AF202"/>
  <c r="AF203"/>
  <c r="AF204"/>
  <c r="AF205"/>
  <c r="AF206"/>
  <c r="AF207"/>
  <c r="AF208"/>
  <c r="AF209"/>
  <c r="AF210"/>
  <c r="AF211"/>
  <c r="AF212"/>
  <c r="AF213"/>
  <c r="AF214"/>
  <c r="AF215"/>
  <c r="AF216"/>
  <c r="AF217"/>
  <c r="AF218"/>
  <c r="AF219"/>
  <c r="AF220"/>
  <c r="AF221"/>
  <c r="AF222"/>
  <c r="AF223"/>
  <c r="AF224"/>
  <c r="AF225"/>
  <c r="AF226"/>
  <c r="AF227"/>
  <c r="AF197"/>
  <c r="AF22"/>
  <c r="AF200"/>
  <c r="AF228"/>
  <c r="AF229"/>
  <c r="AF230"/>
  <c r="AF68"/>
  <c r="AF231"/>
  <c r="AF232"/>
  <c r="AF233"/>
  <c r="AF124"/>
  <c r="AF125"/>
  <c r="AF126"/>
  <c r="AF234"/>
  <c r="AF235"/>
  <c r="AF236"/>
  <c r="AF237"/>
  <c r="AF238"/>
  <c r="AF239"/>
  <c r="AF240"/>
  <c r="AF241"/>
  <c r="AF242"/>
  <c r="AF243"/>
  <c r="AF244"/>
  <c r="AF245"/>
  <c r="AF246"/>
  <c r="AF247"/>
  <c r="AF248"/>
  <c r="AF249"/>
  <c r="AF250"/>
  <c r="AF251"/>
  <c r="AF252"/>
  <c r="AF253"/>
  <c r="AF254"/>
  <c r="AF255"/>
  <c r="AF256"/>
  <c r="AF257"/>
  <c r="AF258"/>
  <c r="AF259"/>
  <c r="AF260"/>
  <c r="AF261"/>
  <c r="AF47"/>
  <c r="AF263"/>
  <c r="AF264"/>
  <c r="AF265"/>
  <c r="AF262"/>
  <c r="AF267"/>
  <c r="AF266"/>
  <c r="AF268"/>
  <c r="AF269"/>
  <c r="AF270"/>
  <c r="AF271"/>
  <c r="AF272"/>
  <c r="AG122" l="1"/>
  <c r="AG109"/>
  <c r="AG108"/>
  <c r="AG111"/>
  <c r="AG112"/>
  <c r="AG106"/>
  <c r="AG110"/>
  <c r="AG105"/>
  <c r="AG6"/>
  <c r="AG20"/>
  <c r="AG25"/>
  <c r="AG29"/>
  <c r="AG54"/>
  <c r="AG55"/>
  <c r="AG56"/>
  <c r="AG57"/>
  <c r="AG60"/>
  <c r="AG61"/>
  <c r="AG62"/>
  <c r="AG101"/>
  <c r="AG102"/>
  <c r="AG104"/>
  <c r="AG103"/>
  <c r="AG107"/>
  <c r="AG113"/>
  <c r="AG3"/>
  <c r="AG5"/>
  <c r="AG7"/>
  <c r="AG8"/>
  <c r="AG9"/>
  <c r="AG15"/>
  <c r="AG98"/>
  <c r="AG97"/>
  <c r="AG96"/>
  <c r="AG95"/>
  <c r="AG16"/>
  <c r="AG18"/>
  <c r="AG19"/>
  <c r="AG26"/>
  <c r="AG27"/>
  <c r="AG28"/>
  <c r="AG30"/>
  <c r="AG31"/>
  <c r="AG34"/>
  <c r="AG35"/>
  <c r="AG36"/>
  <c r="AG40"/>
  <c r="AG41"/>
  <c r="AG42"/>
  <c r="AG43"/>
  <c r="AG44"/>
  <c r="AG45"/>
  <c r="AG46"/>
  <c r="AG48"/>
  <c r="AG59"/>
  <c r="AG63"/>
  <c r="AG64"/>
  <c r="AG65"/>
  <c r="AG66"/>
  <c r="AG67"/>
  <c r="AG69"/>
  <c r="AG70"/>
  <c r="AG77"/>
  <c r="AG78"/>
  <c r="AG79"/>
  <c r="AG80"/>
  <c r="AG81"/>
  <c r="AG82"/>
  <c r="AG83"/>
  <c r="AG84"/>
  <c r="AG85"/>
  <c r="AG87"/>
  <c r="AG88"/>
  <c r="AG89"/>
  <c r="AG90"/>
  <c r="AG91"/>
  <c r="AG92"/>
  <c r="AG93"/>
  <c r="AG94"/>
  <c r="AG114"/>
  <c r="AG12"/>
  <c r="AG11"/>
  <c r="AG24"/>
  <c r="AG23"/>
  <c r="AG4"/>
  <c r="AG118"/>
  <c r="AG119"/>
  <c r="AG120"/>
  <c r="AG115"/>
  <c r="AG116"/>
  <c r="AG117"/>
  <c r="AG21"/>
  <c r="AG33"/>
  <c r="AG32"/>
  <c r="AG37"/>
  <c r="AG38"/>
  <c r="AG39"/>
  <c r="AG50"/>
  <c r="AG51"/>
  <c r="AG49"/>
  <c r="AG53"/>
  <c r="AG52"/>
  <c r="AG58"/>
  <c r="AG72"/>
  <c r="AG71"/>
  <c r="AG74"/>
  <c r="AG73"/>
  <c r="AG75"/>
  <c r="AG76"/>
  <c r="AG100"/>
  <c r="AG86"/>
  <c r="AG99"/>
  <c r="AG121"/>
  <c r="AG123"/>
  <c r="AG127"/>
  <c r="AG128"/>
  <c r="AG129"/>
  <c r="AG130"/>
  <c r="AG134"/>
  <c r="AG135"/>
  <c r="AG136"/>
  <c r="AG137"/>
  <c r="AG138"/>
  <c r="AG139"/>
  <c r="AG141"/>
  <c r="AG140"/>
  <c r="AG142"/>
  <c r="AG131"/>
  <c r="AG132"/>
  <c r="AG133"/>
  <c r="AG14"/>
  <c r="AG10"/>
  <c r="AG143"/>
  <c r="AG144"/>
  <c r="AG145"/>
  <c r="AG146"/>
  <c r="AG147"/>
  <c r="AG150"/>
  <c r="AG151"/>
  <c r="AG152"/>
  <c r="AG153"/>
  <c r="AG148"/>
  <c r="AG149"/>
  <c r="AG154"/>
  <c r="AG155"/>
  <c r="AG156"/>
  <c r="AG157"/>
  <c r="AG158"/>
  <c r="AG159"/>
  <c r="AG160"/>
  <c r="AG161"/>
  <c r="AG162"/>
  <c r="AG163"/>
  <c r="AG164"/>
  <c r="AG166"/>
  <c r="AG167"/>
  <c r="AG165"/>
  <c r="AG168"/>
  <c r="AG169"/>
  <c r="AG170"/>
  <c r="AG171"/>
  <c r="AG172"/>
  <c r="AG173"/>
  <c r="AG174"/>
  <c r="AG175"/>
  <c r="AG176"/>
  <c r="AG177"/>
  <c r="AG178"/>
  <c r="AG179"/>
  <c r="AG180"/>
  <c r="AG181"/>
  <c r="AG182"/>
  <c r="AG184"/>
  <c r="AG185"/>
  <c r="AG186"/>
  <c r="AG187"/>
  <c r="AG13"/>
  <c r="AG183"/>
  <c r="AG188"/>
  <c r="AG189"/>
  <c r="AG190"/>
  <c r="AG191"/>
  <c r="AG192"/>
  <c r="AG193"/>
  <c r="AG194"/>
  <c r="AG195"/>
  <c r="AG196"/>
  <c r="AG17"/>
  <c r="AG198"/>
  <c r="AG199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197"/>
  <c r="AG22"/>
  <c r="AG200"/>
  <c r="AG228"/>
  <c r="AG229"/>
  <c r="AG230"/>
  <c r="AG68"/>
  <c r="AG231"/>
  <c r="AG232"/>
  <c r="AG233"/>
  <c r="AG124"/>
  <c r="AG125"/>
  <c r="AG126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AG47"/>
  <c r="AG263"/>
  <c r="AG264"/>
  <c r="AG265"/>
  <c r="AG262"/>
  <c r="AG267"/>
  <c r="AG266"/>
  <c r="AG268"/>
  <c r="AG269"/>
  <c r="AG270"/>
  <c r="AG271"/>
  <c r="AG272"/>
  <c r="AB122"/>
  <c r="AC122"/>
  <c r="AN122"/>
  <c r="AO122"/>
  <c r="AD122"/>
  <c r="AM122"/>
  <c r="AE122"/>
  <c r="AB109"/>
  <c r="AC109"/>
  <c r="AN109"/>
  <c r="AO109"/>
  <c r="AD109"/>
  <c r="AM109"/>
  <c r="AE109"/>
  <c r="AB108"/>
  <c r="AC108"/>
  <c r="AN108"/>
  <c r="AO108"/>
  <c r="AD108"/>
  <c r="AM108"/>
  <c r="AE108"/>
  <c r="AB111"/>
  <c r="AC111"/>
  <c r="AN111"/>
  <c r="AO111"/>
  <c r="AD111"/>
  <c r="AM111"/>
  <c r="AE111"/>
  <c r="AB112"/>
  <c r="AC112"/>
  <c r="AN112"/>
  <c r="AO112"/>
  <c r="AD112"/>
  <c r="AM112"/>
  <c r="AE112"/>
  <c r="AB106"/>
  <c r="AC106"/>
  <c r="AN106"/>
  <c r="AO106"/>
  <c r="AD106"/>
  <c r="AM106"/>
  <c r="AE106"/>
  <c r="AB110"/>
  <c r="AC110"/>
  <c r="AN110"/>
  <c r="AO110"/>
  <c r="AD110"/>
  <c r="AM110"/>
  <c r="AE110"/>
  <c r="AB105"/>
  <c r="AC105"/>
  <c r="AN105"/>
  <c r="AO105"/>
  <c r="AD105"/>
  <c r="AM105"/>
  <c r="AE105"/>
  <c r="AB6"/>
  <c r="AC6"/>
  <c r="AN6"/>
  <c r="AO6"/>
  <c r="AD6"/>
  <c r="AM6"/>
  <c r="AE6"/>
  <c r="AB20"/>
  <c r="AC20"/>
  <c r="AN20"/>
  <c r="AO20"/>
  <c r="AD20"/>
  <c r="AM20"/>
  <c r="AE20"/>
  <c r="AB25"/>
  <c r="AC25"/>
  <c r="AN25"/>
  <c r="AO25"/>
  <c r="AD25"/>
  <c r="AM25"/>
  <c r="AE25"/>
  <c r="AB29"/>
  <c r="AC29"/>
  <c r="AN29"/>
  <c r="AO29"/>
  <c r="AD29"/>
  <c r="AM29"/>
  <c r="AE29"/>
  <c r="AB54"/>
  <c r="AC54"/>
  <c r="AN54"/>
  <c r="AO54"/>
  <c r="AD54"/>
  <c r="AM54"/>
  <c r="AE54"/>
  <c r="AB55"/>
  <c r="AC55"/>
  <c r="AN55"/>
  <c r="AO55"/>
  <c r="AD55"/>
  <c r="AM55"/>
  <c r="AE55"/>
  <c r="AB56"/>
  <c r="AC56"/>
  <c r="AN56"/>
  <c r="AO56"/>
  <c r="AD56"/>
  <c r="AM56"/>
  <c r="AE56"/>
  <c r="AB57"/>
  <c r="AC57"/>
  <c r="AN57"/>
  <c r="AO57"/>
  <c r="AD57"/>
  <c r="AM57"/>
  <c r="AE57"/>
  <c r="AB60"/>
  <c r="AC60"/>
  <c r="AN60"/>
  <c r="AO60"/>
  <c r="AD60"/>
  <c r="AM60"/>
  <c r="AE60"/>
  <c r="AB61"/>
  <c r="AC61"/>
  <c r="AN61"/>
  <c r="AO61"/>
  <c r="AD61"/>
  <c r="AM61"/>
  <c r="AE61"/>
  <c r="AB62"/>
  <c r="AC62"/>
  <c r="AN62"/>
  <c r="AO62"/>
  <c r="AD62"/>
  <c r="AM62"/>
  <c r="AE62"/>
  <c r="AB101"/>
  <c r="AC101"/>
  <c r="AN101"/>
  <c r="AO101"/>
  <c r="AD101"/>
  <c r="AM101"/>
  <c r="AE101"/>
  <c r="AB102"/>
  <c r="AC102"/>
  <c r="AN102"/>
  <c r="AO102"/>
  <c r="AD102"/>
  <c r="AM102"/>
  <c r="AE102"/>
  <c r="AB104"/>
  <c r="AC104"/>
  <c r="AN104"/>
  <c r="AO104"/>
  <c r="AD104"/>
  <c r="AM104"/>
  <c r="AE104"/>
  <c r="AB103"/>
  <c r="AC103"/>
  <c r="AN103"/>
  <c r="AO103"/>
  <c r="AD103"/>
  <c r="AM103"/>
  <c r="AE103"/>
  <c r="AB107"/>
  <c r="AC107"/>
  <c r="AN107"/>
  <c r="AO107"/>
  <c r="AD107"/>
  <c r="AM107"/>
  <c r="AE107"/>
  <c r="AB113"/>
  <c r="AC113"/>
  <c r="AN113"/>
  <c r="AO113"/>
  <c r="AD113"/>
  <c r="AM113"/>
  <c r="AE113"/>
  <c r="AB3"/>
  <c r="AC3"/>
  <c r="AN3"/>
  <c r="AO3"/>
  <c r="AD3"/>
  <c r="AM3"/>
  <c r="AE3"/>
  <c r="AB5"/>
  <c r="AC5"/>
  <c r="AN5"/>
  <c r="AO5"/>
  <c r="AD5"/>
  <c r="AM5"/>
  <c r="AE5"/>
  <c r="AB7"/>
  <c r="AC7"/>
  <c r="AN7"/>
  <c r="AO7"/>
  <c r="AD7"/>
  <c r="AM7"/>
  <c r="AE7"/>
  <c r="AB8"/>
  <c r="AC8"/>
  <c r="AN8"/>
  <c r="AO8"/>
  <c r="AD8"/>
  <c r="AM8"/>
  <c r="AE8"/>
  <c r="AB9"/>
  <c r="AC9"/>
  <c r="AN9"/>
  <c r="AO9"/>
  <c r="AD9"/>
  <c r="AM9"/>
  <c r="AE9"/>
  <c r="AB15"/>
  <c r="AC15"/>
  <c r="AN15"/>
  <c r="AO15"/>
  <c r="AD15"/>
  <c r="AM15"/>
  <c r="AE15"/>
  <c r="AB98"/>
  <c r="AC98"/>
  <c r="AN98"/>
  <c r="AO98"/>
  <c r="AD98"/>
  <c r="AM98"/>
  <c r="AE98"/>
  <c r="AB97"/>
  <c r="AC97"/>
  <c r="AN97"/>
  <c r="AO97"/>
  <c r="AD97"/>
  <c r="AM97"/>
  <c r="AE97"/>
  <c r="AB96"/>
  <c r="AC96"/>
  <c r="AN96"/>
  <c r="AO96"/>
  <c r="AD96"/>
  <c r="AM96"/>
  <c r="AE96"/>
  <c r="AB95"/>
  <c r="AC95"/>
  <c r="AN95"/>
  <c r="AO95"/>
  <c r="AD95"/>
  <c r="AM95"/>
  <c r="AE95"/>
  <c r="AB16"/>
  <c r="AC16"/>
  <c r="AN16"/>
  <c r="AO16"/>
  <c r="AD16"/>
  <c r="AM16"/>
  <c r="AE16"/>
  <c r="AB18"/>
  <c r="AC18"/>
  <c r="AN18"/>
  <c r="AO18"/>
  <c r="AD18"/>
  <c r="AM18"/>
  <c r="AE18"/>
  <c r="AB19"/>
  <c r="AC19"/>
  <c r="AN19"/>
  <c r="AO19"/>
  <c r="AD19"/>
  <c r="AM19"/>
  <c r="AE19"/>
  <c r="AB26"/>
  <c r="AC26"/>
  <c r="AN26"/>
  <c r="AO26"/>
  <c r="AD26"/>
  <c r="AM26"/>
  <c r="AE26"/>
  <c r="AB27"/>
  <c r="AC27"/>
  <c r="AN27"/>
  <c r="AO27"/>
  <c r="AD27"/>
  <c r="AM27"/>
  <c r="AE27"/>
  <c r="AB28"/>
  <c r="AC28"/>
  <c r="AN28"/>
  <c r="AO28"/>
  <c r="AD28"/>
  <c r="AM28"/>
  <c r="AE28"/>
  <c r="AB30"/>
  <c r="AC30"/>
  <c r="AN30"/>
  <c r="AO30"/>
  <c r="AD30"/>
  <c r="AM30"/>
  <c r="AE30"/>
  <c r="AB31"/>
  <c r="AC31"/>
  <c r="AN31"/>
  <c r="AO31"/>
  <c r="AD31"/>
  <c r="AM31"/>
  <c r="AE31"/>
  <c r="AB34"/>
  <c r="AC34"/>
  <c r="AN34"/>
  <c r="AO34"/>
  <c r="AD34"/>
  <c r="AM34"/>
  <c r="AE34"/>
  <c r="AB35"/>
  <c r="AC35"/>
  <c r="AN35"/>
  <c r="AO35"/>
  <c r="AD35"/>
  <c r="AM35"/>
  <c r="AE35"/>
  <c r="AB36"/>
  <c r="AC36"/>
  <c r="AN36"/>
  <c r="AO36"/>
  <c r="AD36"/>
  <c r="AM36"/>
  <c r="AE36"/>
  <c r="AB40"/>
  <c r="AC40"/>
  <c r="AN40"/>
  <c r="AO40"/>
  <c r="AD40"/>
  <c r="AM40"/>
  <c r="AE40"/>
  <c r="AB41"/>
  <c r="AC41"/>
  <c r="AN41"/>
  <c r="AO41"/>
  <c r="AD41"/>
  <c r="AM41"/>
  <c r="AE41"/>
  <c r="AB42"/>
  <c r="AC42"/>
  <c r="AN42"/>
  <c r="AO42"/>
  <c r="AD42"/>
  <c r="AM42"/>
  <c r="AE42"/>
  <c r="AB43"/>
  <c r="AC43"/>
  <c r="AN43"/>
  <c r="AO43"/>
  <c r="AD43"/>
  <c r="AM43"/>
  <c r="AE43"/>
  <c r="AB44"/>
  <c r="AC44"/>
  <c r="AN44"/>
  <c r="AO44"/>
  <c r="AD44"/>
  <c r="AM44"/>
  <c r="AE44"/>
  <c r="AB45"/>
  <c r="AC45"/>
  <c r="AN45"/>
  <c r="AO45"/>
  <c r="AD45"/>
  <c r="AM45"/>
  <c r="AE45"/>
  <c r="AB46"/>
  <c r="AC46"/>
  <c r="AN46"/>
  <c r="AO46"/>
  <c r="AD46"/>
  <c r="AM46"/>
  <c r="AE46"/>
  <c r="AB48"/>
  <c r="AC48"/>
  <c r="AN48"/>
  <c r="AO48"/>
  <c r="AD48"/>
  <c r="AM48"/>
  <c r="AE48"/>
  <c r="AB59"/>
  <c r="AC59"/>
  <c r="AN59"/>
  <c r="AO59"/>
  <c r="AD59"/>
  <c r="AM59"/>
  <c r="AE59"/>
  <c r="AB63"/>
  <c r="AC63"/>
  <c r="AN63"/>
  <c r="AO63"/>
  <c r="AD63"/>
  <c r="AM63"/>
  <c r="AE63"/>
  <c r="AB64"/>
  <c r="AC64"/>
  <c r="AN64"/>
  <c r="AO64"/>
  <c r="AD64"/>
  <c r="AM64"/>
  <c r="AE64"/>
  <c r="AB65"/>
  <c r="AC65"/>
  <c r="AN65"/>
  <c r="AO65"/>
  <c r="AD65"/>
  <c r="AM65"/>
  <c r="AE65"/>
  <c r="AB66"/>
  <c r="AC66"/>
  <c r="AN66"/>
  <c r="AO66"/>
  <c r="AD66"/>
  <c r="AM66"/>
  <c r="AE66"/>
  <c r="AB67"/>
  <c r="AC67"/>
  <c r="AN67"/>
  <c r="AO67"/>
  <c r="AD67"/>
  <c r="AM67"/>
  <c r="AE67"/>
  <c r="AB69"/>
  <c r="AC69"/>
  <c r="AN69"/>
  <c r="AO69"/>
  <c r="AD69"/>
  <c r="AM69"/>
  <c r="AE69"/>
  <c r="AB70"/>
  <c r="AC70"/>
  <c r="AN70"/>
  <c r="AO70"/>
  <c r="AD70"/>
  <c r="AM70"/>
  <c r="AE70"/>
  <c r="AB77"/>
  <c r="AC77"/>
  <c r="AN77"/>
  <c r="AO77"/>
  <c r="AD77"/>
  <c r="AM77"/>
  <c r="AE77"/>
  <c r="AB78"/>
  <c r="AC78"/>
  <c r="AN78"/>
  <c r="AO78"/>
  <c r="AD78"/>
  <c r="AM78"/>
  <c r="AE78"/>
  <c r="AB79"/>
  <c r="AC79"/>
  <c r="AN79"/>
  <c r="AO79"/>
  <c r="AD79"/>
  <c r="AM79"/>
  <c r="AE79"/>
  <c r="AB80"/>
  <c r="AC80"/>
  <c r="AN80"/>
  <c r="AO80"/>
  <c r="AD80"/>
  <c r="AM80"/>
  <c r="AE80"/>
  <c r="AB81"/>
  <c r="AC81"/>
  <c r="AN81"/>
  <c r="AO81"/>
  <c r="AD81"/>
  <c r="AM81"/>
  <c r="AE81"/>
  <c r="AB82"/>
  <c r="AC82"/>
  <c r="AN82"/>
  <c r="AO82"/>
  <c r="AD82"/>
  <c r="AM82"/>
  <c r="AE82"/>
  <c r="AB83"/>
  <c r="AC83"/>
  <c r="AN83"/>
  <c r="AO83"/>
  <c r="AD83"/>
  <c r="AM83"/>
  <c r="AE83"/>
  <c r="AB84"/>
  <c r="AC84"/>
  <c r="AN84"/>
  <c r="AO84"/>
  <c r="AD84"/>
  <c r="AM84"/>
  <c r="AE84"/>
  <c r="AB85"/>
  <c r="AC85"/>
  <c r="AN85"/>
  <c r="AO85"/>
  <c r="AD85"/>
  <c r="AM85"/>
  <c r="AE85"/>
  <c r="AB87"/>
  <c r="AC87"/>
  <c r="AN87"/>
  <c r="AO87"/>
  <c r="AD87"/>
  <c r="AM87"/>
  <c r="AE87"/>
  <c r="AB88"/>
  <c r="AC88"/>
  <c r="AN88"/>
  <c r="AO88"/>
  <c r="AD88"/>
  <c r="AM88"/>
  <c r="AE88"/>
  <c r="AB89"/>
  <c r="AC89"/>
  <c r="AN89"/>
  <c r="AO89"/>
  <c r="AD89"/>
  <c r="AM89"/>
  <c r="AE89"/>
  <c r="AB90"/>
  <c r="AC90"/>
  <c r="AN90"/>
  <c r="AO90"/>
  <c r="AD90"/>
  <c r="AM90"/>
  <c r="AE90"/>
  <c r="AB91"/>
  <c r="AC91"/>
  <c r="AN91"/>
  <c r="AO91"/>
  <c r="AD91"/>
  <c r="AM91"/>
  <c r="AE91"/>
  <c r="AB92"/>
  <c r="AC92"/>
  <c r="AN92"/>
  <c r="AO92"/>
  <c r="AD92"/>
  <c r="AM92"/>
  <c r="AE92"/>
  <c r="AB93"/>
  <c r="AC93"/>
  <c r="AN93"/>
  <c r="AO93"/>
  <c r="AD93"/>
  <c r="AM93"/>
  <c r="AE93"/>
  <c r="AB94"/>
  <c r="AC94"/>
  <c r="AN94"/>
  <c r="AO94"/>
  <c r="AD94"/>
  <c r="AM94"/>
  <c r="AE94"/>
  <c r="AB114"/>
  <c r="AC114"/>
  <c r="AN114"/>
  <c r="AO114"/>
  <c r="AD114"/>
  <c r="AM114"/>
  <c r="AE114"/>
  <c r="AB12"/>
  <c r="AC12"/>
  <c r="AN12"/>
  <c r="AO12"/>
  <c r="AD12"/>
  <c r="AM12"/>
  <c r="AE12"/>
  <c r="AB11"/>
  <c r="AC11"/>
  <c r="AN11"/>
  <c r="AO11"/>
  <c r="AD11"/>
  <c r="AM11"/>
  <c r="AE11"/>
  <c r="AB24"/>
  <c r="AC24"/>
  <c r="AN24"/>
  <c r="AO24"/>
  <c r="AD24"/>
  <c r="AM24"/>
  <c r="AE24"/>
  <c r="AB23"/>
  <c r="AC23"/>
  <c r="AN23"/>
  <c r="AO23"/>
  <c r="AD23"/>
  <c r="AM23"/>
  <c r="AE23"/>
  <c r="AB4"/>
  <c r="AC4"/>
  <c r="AN4"/>
  <c r="AO4"/>
  <c r="AD4"/>
  <c r="AM4"/>
  <c r="AE4"/>
  <c r="AB118"/>
  <c r="AC118"/>
  <c r="AN118"/>
  <c r="AO118"/>
  <c r="AD118"/>
  <c r="AM118"/>
  <c r="AE118"/>
  <c r="AB119"/>
  <c r="AC119"/>
  <c r="AN119"/>
  <c r="AO119"/>
  <c r="AD119"/>
  <c r="AM119"/>
  <c r="AE119"/>
  <c r="AB120"/>
  <c r="AC120"/>
  <c r="AN120"/>
  <c r="AO120"/>
  <c r="AD120"/>
  <c r="AM120"/>
  <c r="AE120"/>
  <c r="AB115"/>
  <c r="AC115"/>
  <c r="AN115"/>
  <c r="AO115"/>
  <c r="AD115"/>
  <c r="AM115"/>
  <c r="AE115"/>
  <c r="AB116"/>
  <c r="AC116"/>
  <c r="AN116"/>
  <c r="AO116"/>
  <c r="AD116"/>
  <c r="AM116"/>
  <c r="AE116"/>
  <c r="AB117"/>
  <c r="AC117"/>
  <c r="AN117"/>
  <c r="AO117"/>
  <c r="AD117"/>
  <c r="AM117"/>
  <c r="AE117"/>
  <c r="AB21"/>
  <c r="AC21"/>
  <c r="AN21"/>
  <c r="AO21"/>
  <c r="AD21"/>
  <c r="AM21"/>
  <c r="AE21"/>
  <c r="AB33"/>
  <c r="AC33"/>
  <c r="AN33"/>
  <c r="AO33"/>
  <c r="AD33"/>
  <c r="AM33"/>
  <c r="AE33"/>
  <c r="AB32"/>
  <c r="AC32"/>
  <c r="AN32"/>
  <c r="AO32"/>
  <c r="AD32"/>
  <c r="AM32"/>
  <c r="AE32"/>
  <c r="AB37"/>
  <c r="AC37"/>
  <c r="AN37"/>
  <c r="AO37"/>
  <c r="AD37"/>
  <c r="AM37"/>
  <c r="AE37"/>
  <c r="AB38"/>
  <c r="AC38"/>
  <c r="AN38"/>
  <c r="AO38"/>
  <c r="AD38"/>
  <c r="AM38"/>
  <c r="AE38"/>
  <c r="AB39"/>
  <c r="AC39"/>
  <c r="AN39"/>
  <c r="AO39"/>
  <c r="AD39"/>
  <c r="AM39"/>
  <c r="AE39"/>
  <c r="AB50"/>
  <c r="AC50"/>
  <c r="AN50"/>
  <c r="AO50"/>
  <c r="AD50"/>
  <c r="AM50"/>
  <c r="AE50"/>
  <c r="AB51"/>
  <c r="AC51"/>
  <c r="AN51"/>
  <c r="AO51"/>
  <c r="AD51"/>
  <c r="AM51"/>
  <c r="AE51"/>
  <c r="AB49"/>
  <c r="AC49"/>
  <c r="AN49"/>
  <c r="AO49"/>
  <c r="AD49"/>
  <c r="AM49"/>
  <c r="AE49"/>
  <c r="AB53"/>
  <c r="AC53"/>
  <c r="AN53"/>
  <c r="AO53"/>
  <c r="AD53"/>
  <c r="AM53"/>
  <c r="AE53"/>
  <c r="AB52"/>
  <c r="AC52"/>
  <c r="AN52"/>
  <c r="AO52"/>
  <c r="AD52"/>
  <c r="AM52"/>
  <c r="AE52"/>
  <c r="AB58"/>
  <c r="AC58"/>
  <c r="AN58"/>
  <c r="AO58"/>
  <c r="AD58"/>
  <c r="AM58"/>
  <c r="AE58"/>
  <c r="AB72"/>
  <c r="AC72"/>
  <c r="AN72"/>
  <c r="AO72"/>
  <c r="AD72"/>
  <c r="AM72"/>
  <c r="AE72"/>
  <c r="AB71"/>
  <c r="AC71"/>
  <c r="AN71"/>
  <c r="AO71"/>
  <c r="AD71"/>
  <c r="AM71"/>
  <c r="AE71"/>
  <c r="AB74"/>
  <c r="AC74"/>
  <c r="AN74"/>
  <c r="AO74"/>
  <c r="AD74"/>
  <c r="AM74"/>
  <c r="AE74"/>
  <c r="AB73"/>
  <c r="AC73"/>
  <c r="AN73"/>
  <c r="AO73"/>
  <c r="AD73"/>
  <c r="AM73"/>
  <c r="AE73"/>
  <c r="AB75"/>
  <c r="AC75"/>
  <c r="AN75"/>
  <c r="AO75"/>
  <c r="AD75"/>
  <c r="AM75"/>
  <c r="AE75"/>
  <c r="AB76"/>
  <c r="AC76"/>
  <c r="AN76"/>
  <c r="AO76"/>
  <c r="AD76"/>
  <c r="AM76"/>
  <c r="AE76"/>
  <c r="AB100"/>
  <c r="AC100"/>
  <c r="AN100"/>
  <c r="AO100"/>
  <c r="AD100"/>
  <c r="AM100"/>
  <c r="AE100"/>
  <c r="AB86"/>
  <c r="AC86"/>
  <c r="AN86"/>
  <c r="AO86"/>
  <c r="AD86"/>
  <c r="AM86"/>
  <c r="AE86"/>
  <c r="AB99"/>
  <c r="AC99"/>
  <c r="AN99"/>
  <c r="AO99"/>
  <c r="AD99"/>
  <c r="AM99"/>
  <c r="AE99"/>
  <c r="AB121"/>
  <c r="AC121"/>
  <c r="AN121"/>
  <c r="AO121"/>
  <c r="AD121"/>
  <c r="AM121"/>
  <c r="AE121"/>
  <c r="AB123"/>
  <c r="AC123"/>
  <c r="AN123"/>
  <c r="AO123"/>
  <c r="AD123"/>
  <c r="AM123"/>
  <c r="AE123"/>
  <c r="AB127"/>
  <c r="AC127"/>
  <c r="AN127"/>
  <c r="AO127"/>
  <c r="AD127"/>
  <c r="AM127"/>
  <c r="AE127"/>
  <c r="AB128"/>
  <c r="AC128"/>
  <c r="AN128"/>
  <c r="AO128"/>
  <c r="AD128"/>
  <c r="AM128"/>
  <c r="AE128"/>
  <c r="AB129"/>
  <c r="AC129"/>
  <c r="AN129"/>
  <c r="AO129"/>
  <c r="AD129"/>
  <c r="AM129"/>
  <c r="AE129"/>
  <c r="AB130"/>
  <c r="AC130"/>
  <c r="AN130"/>
  <c r="AO130"/>
  <c r="AD130"/>
  <c r="AM130"/>
  <c r="AE130"/>
  <c r="AB134"/>
  <c r="AC134"/>
  <c r="AN134"/>
  <c r="AO134"/>
  <c r="AD134"/>
  <c r="AM134"/>
  <c r="AE134"/>
  <c r="AB135"/>
  <c r="AC135"/>
  <c r="AN135"/>
  <c r="AO135"/>
  <c r="AD135"/>
  <c r="AM135"/>
  <c r="AE135"/>
  <c r="AB136"/>
  <c r="AC136"/>
  <c r="AN136"/>
  <c r="AO136"/>
  <c r="AD136"/>
  <c r="AM136"/>
  <c r="AE136"/>
  <c r="AB137"/>
  <c r="AC137"/>
  <c r="AN137"/>
  <c r="AO137"/>
  <c r="AD137"/>
  <c r="AM137"/>
  <c r="AE137"/>
  <c r="AB138"/>
  <c r="AC138"/>
  <c r="AN138"/>
  <c r="AO138"/>
  <c r="AD138"/>
  <c r="AM138"/>
  <c r="AE138"/>
  <c r="AB139"/>
  <c r="AC139"/>
  <c r="AN139"/>
  <c r="AO139"/>
  <c r="AD139"/>
  <c r="AM139"/>
  <c r="AE139"/>
  <c r="AB141"/>
  <c r="AC141"/>
  <c r="AN141"/>
  <c r="AO141"/>
  <c r="AD141"/>
  <c r="AM141"/>
  <c r="AE141"/>
  <c r="AB140"/>
  <c r="AC140"/>
  <c r="AN140"/>
  <c r="AO140"/>
  <c r="AD140"/>
  <c r="AM140"/>
  <c r="AE140"/>
  <c r="AB142"/>
  <c r="AC142"/>
  <c r="AN142"/>
  <c r="AO142"/>
  <c r="AD142"/>
  <c r="AM142"/>
  <c r="AE142"/>
  <c r="AB131"/>
  <c r="AC131"/>
  <c r="AN131"/>
  <c r="AO131"/>
  <c r="AD131"/>
  <c r="AM131"/>
  <c r="AE131"/>
  <c r="AB132"/>
  <c r="AC132"/>
  <c r="AN132"/>
  <c r="AO132"/>
  <c r="AD132"/>
  <c r="AM132"/>
  <c r="AE132"/>
  <c r="AB133"/>
  <c r="AC133"/>
  <c r="AN133"/>
  <c r="AO133"/>
  <c r="AD133"/>
  <c r="AM133"/>
  <c r="AE133"/>
  <c r="AB14"/>
  <c r="AC14"/>
  <c r="AN14"/>
  <c r="AO14"/>
  <c r="AD14"/>
  <c r="AM14"/>
  <c r="AE14"/>
  <c r="AB10"/>
  <c r="AC10"/>
  <c r="AN10"/>
  <c r="AO10"/>
  <c r="AD10"/>
  <c r="AM10"/>
  <c r="AE10"/>
  <c r="AB143"/>
  <c r="AC143"/>
  <c r="AN143"/>
  <c r="AO143"/>
  <c r="AD143"/>
  <c r="AM143"/>
  <c r="AE143"/>
  <c r="AB144"/>
  <c r="AC144"/>
  <c r="AN144"/>
  <c r="AO144"/>
  <c r="AD144"/>
  <c r="AM144"/>
  <c r="AE144"/>
  <c r="AB145"/>
  <c r="AC145"/>
  <c r="AN145"/>
  <c r="AO145"/>
  <c r="AD145"/>
  <c r="AM145"/>
  <c r="AE145"/>
  <c r="AB146"/>
  <c r="AC146"/>
  <c r="AN146"/>
  <c r="AO146"/>
  <c r="AD146"/>
  <c r="AM146"/>
  <c r="AE146"/>
  <c r="AB147"/>
  <c r="AC147"/>
  <c r="AN147"/>
  <c r="AO147"/>
  <c r="AD147"/>
  <c r="AM147"/>
  <c r="AE147"/>
  <c r="AB150"/>
  <c r="AC150"/>
  <c r="AN150"/>
  <c r="AO150"/>
  <c r="AD150"/>
  <c r="AM150"/>
  <c r="AE150"/>
  <c r="AB151"/>
  <c r="AC151"/>
  <c r="AN151"/>
  <c r="AO151"/>
  <c r="AD151"/>
  <c r="AM151"/>
  <c r="AE151"/>
  <c r="AB152"/>
  <c r="AC152"/>
  <c r="AN152"/>
  <c r="AO152"/>
  <c r="AD152"/>
  <c r="AM152"/>
  <c r="AE152"/>
  <c r="AB153"/>
  <c r="AC153"/>
  <c r="AN153"/>
  <c r="AO153"/>
  <c r="AD153"/>
  <c r="AM153"/>
  <c r="AE153"/>
  <c r="AB148"/>
  <c r="AC148"/>
  <c r="AN148"/>
  <c r="AO148"/>
  <c r="AD148"/>
  <c r="AM148"/>
  <c r="AE148"/>
  <c r="AB149"/>
  <c r="AC149"/>
  <c r="AN149"/>
  <c r="AO149"/>
  <c r="AD149"/>
  <c r="AM149"/>
  <c r="AE149"/>
  <c r="AB154"/>
  <c r="AC154"/>
  <c r="AN154"/>
  <c r="AO154"/>
  <c r="AD154"/>
  <c r="AM154"/>
  <c r="AE154"/>
  <c r="AB155"/>
  <c r="AC155"/>
  <c r="AN155"/>
  <c r="AO155"/>
  <c r="AD155"/>
  <c r="AM155"/>
  <c r="AE155"/>
  <c r="AB156"/>
  <c r="AC156"/>
  <c r="AN156"/>
  <c r="AO156"/>
  <c r="AD156"/>
  <c r="AM156"/>
  <c r="AE156"/>
  <c r="AB157"/>
  <c r="AC157"/>
  <c r="AN157"/>
  <c r="AO157"/>
  <c r="AD157"/>
  <c r="AM157"/>
  <c r="AE157"/>
  <c r="AB158"/>
  <c r="AC158"/>
  <c r="AN158"/>
  <c r="AO158"/>
  <c r="AD158"/>
  <c r="AM158"/>
  <c r="AE158"/>
  <c r="AB159"/>
  <c r="AC159"/>
  <c r="AN159"/>
  <c r="AO159"/>
  <c r="AD159"/>
  <c r="AM159"/>
  <c r="AE159"/>
  <c r="AB160"/>
  <c r="AC160"/>
  <c r="AN160"/>
  <c r="AO160"/>
  <c r="AD160"/>
  <c r="AM160"/>
  <c r="AE160"/>
  <c r="AB161"/>
  <c r="AC161"/>
  <c r="AN161"/>
  <c r="AO161"/>
  <c r="AD161"/>
  <c r="AM161"/>
  <c r="AE161"/>
  <c r="AB162"/>
  <c r="AC162"/>
  <c r="AN162"/>
  <c r="AO162"/>
  <c r="AD162"/>
  <c r="AM162"/>
  <c r="AE162"/>
  <c r="AB163"/>
  <c r="AC163"/>
  <c r="AN163"/>
  <c r="AO163"/>
  <c r="AD163"/>
  <c r="AM163"/>
  <c r="AE163"/>
  <c r="AB164"/>
  <c r="AC164"/>
  <c r="AN164"/>
  <c r="AO164"/>
  <c r="AD164"/>
  <c r="AM164"/>
  <c r="AE164"/>
  <c r="AB166"/>
  <c r="AC166"/>
  <c r="AN166"/>
  <c r="AO166"/>
  <c r="AD166"/>
  <c r="AM166"/>
  <c r="AE166"/>
  <c r="AB167"/>
  <c r="AC167"/>
  <c r="AN167"/>
  <c r="AO167"/>
  <c r="AD167"/>
  <c r="AM167"/>
  <c r="AE167"/>
  <c r="AB165"/>
  <c r="AC165"/>
  <c r="AN165"/>
  <c r="AO165"/>
  <c r="AD165"/>
  <c r="AM165"/>
  <c r="AE165"/>
  <c r="AB168"/>
  <c r="AC168"/>
  <c r="AN168"/>
  <c r="AO168"/>
  <c r="AD168"/>
  <c r="AM168"/>
  <c r="AE168"/>
  <c r="AB169"/>
  <c r="AC169"/>
  <c r="AN169"/>
  <c r="AO169"/>
  <c r="AD169"/>
  <c r="AM169"/>
  <c r="AE169"/>
  <c r="AB170"/>
  <c r="AC170"/>
  <c r="AN170"/>
  <c r="AO170"/>
  <c r="AD170"/>
  <c r="AM170"/>
  <c r="AE170"/>
  <c r="AB171"/>
  <c r="AC171"/>
  <c r="AN171"/>
  <c r="AO171"/>
  <c r="AD171"/>
  <c r="AM171"/>
  <c r="AE171"/>
  <c r="AB172"/>
  <c r="AC172"/>
  <c r="AN172"/>
  <c r="AO172"/>
  <c r="AD172"/>
  <c r="AM172"/>
  <c r="AE172"/>
  <c r="AB173"/>
  <c r="AC173"/>
  <c r="AN173"/>
  <c r="AO173"/>
  <c r="AD173"/>
  <c r="AM173"/>
  <c r="AE173"/>
  <c r="AB174"/>
  <c r="AC174"/>
  <c r="AN174"/>
  <c r="AO174"/>
  <c r="AD174"/>
  <c r="AM174"/>
  <c r="AE174"/>
  <c r="AB175"/>
  <c r="AC175"/>
  <c r="AN175"/>
  <c r="AO175"/>
  <c r="AD175"/>
  <c r="AM175"/>
  <c r="AE175"/>
  <c r="AB176"/>
  <c r="AC176"/>
  <c r="AN176"/>
  <c r="AO176"/>
  <c r="AD176"/>
  <c r="AM176"/>
  <c r="AE176"/>
  <c r="AB177"/>
  <c r="AC177"/>
  <c r="AN177"/>
  <c r="AO177"/>
  <c r="AD177"/>
  <c r="AM177"/>
  <c r="AE177"/>
  <c r="AB178"/>
  <c r="AC178"/>
  <c r="AN178"/>
  <c r="AO178"/>
  <c r="AD178"/>
  <c r="AM178"/>
  <c r="AE178"/>
  <c r="AB179"/>
  <c r="AC179"/>
  <c r="AN179"/>
  <c r="AO179"/>
  <c r="AD179"/>
  <c r="AM179"/>
  <c r="AE179"/>
  <c r="AB180"/>
  <c r="AC180"/>
  <c r="AN180"/>
  <c r="AO180"/>
  <c r="AD180"/>
  <c r="AM180"/>
  <c r="AE180"/>
  <c r="AB181"/>
  <c r="AC181"/>
  <c r="AN181"/>
  <c r="AO181"/>
  <c r="AD181"/>
  <c r="AM181"/>
  <c r="AE181"/>
  <c r="AB182"/>
  <c r="AC182"/>
  <c r="AN182"/>
  <c r="AO182"/>
  <c r="AD182"/>
  <c r="AM182"/>
  <c r="AE182"/>
  <c r="AB184"/>
  <c r="AC184"/>
  <c r="AN184"/>
  <c r="AO184"/>
  <c r="AD184"/>
  <c r="AM184"/>
  <c r="AE184"/>
  <c r="AB185"/>
  <c r="AC185"/>
  <c r="AN185"/>
  <c r="AO185"/>
  <c r="AD185"/>
  <c r="AM185"/>
  <c r="AE185"/>
  <c r="AB186"/>
  <c r="AC186"/>
  <c r="AN186"/>
  <c r="AO186"/>
  <c r="AD186"/>
  <c r="AM186"/>
  <c r="AE186"/>
  <c r="AB187"/>
  <c r="AC187"/>
  <c r="AN187"/>
  <c r="AO187"/>
  <c r="AD187"/>
  <c r="AM187"/>
  <c r="AE187"/>
  <c r="AB13"/>
  <c r="AC13"/>
  <c r="AN13"/>
  <c r="AO13"/>
  <c r="AD13"/>
  <c r="AM13"/>
  <c r="AE13"/>
  <c r="AB183"/>
  <c r="AC183"/>
  <c r="AN183"/>
  <c r="AO183"/>
  <c r="AD183"/>
  <c r="AM183"/>
  <c r="AE183"/>
  <c r="AB188"/>
  <c r="AC188"/>
  <c r="AN188"/>
  <c r="AO188"/>
  <c r="AD188"/>
  <c r="AM188"/>
  <c r="AE188"/>
  <c r="AB189"/>
  <c r="AC189"/>
  <c r="AN189"/>
  <c r="AO189"/>
  <c r="AD189"/>
  <c r="AM189"/>
  <c r="AE189"/>
  <c r="AB190"/>
  <c r="AC190"/>
  <c r="AN190"/>
  <c r="AO190"/>
  <c r="AD190"/>
  <c r="AM190"/>
  <c r="AE190"/>
  <c r="AB191"/>
  <c r="AC191"/>
  <c r="AN191"/>
  <c r="AO191"/>
  <c r="AD191"/>
  <c r="AM191"/>
  <c r="AE191"/>
  <c r="AB192"/>
  <c r="AC192"/>
  <c r="AN192"/>
  <c r="AO192"/>
  <c r="AD192"/>
  <c r="AM192"/>
  <c r="AE192"/>
  <c r="AB193"/>
  <c r="AC193"/>
  <c r="AN193"/>
  <c r="AO193"/>
  <c r="AD193"/>
  <c r="AM193"/>
  <c r="AE193"/>
  <c r="AB194"/>
  <c r="AC194"/>
  <c r="AN194"/>
  <c r="AO194"/>
  <c r="AD194"/>
  <c r="AM194"/>
  <c r="AE194"/>
  <c r="AB195"/>
  <c r="AC195"/>
  <c r="AN195"/>
  <c r="AO195"/>
  <c r="AD195"/>
  <c r="AM195"/>
  <c r="AE195"/>
  <c r="AB196"/>
  <c r="AC196"/>
  <c r="AN196"/>
  <c r="AO196"/>
  <c r="AD196"/>
  <c r="AM196"/>
  <c r="AE196"/>
  <c r="AB17"/>
  <c r="AC17"/>
  <c r="AN17"/>
  <c r="AO17"/>
  <c r="AD17"/>
  <c r="AM17"/>
  <c r="AE17"/>
  <c r="AB198"/>
  <c r="AC198"/>
  <c r="AN198"/>
  <c r="AO198"/>
  <c r="AD198"/>
  <c r="AM198"/>
  <c r="AE198"/>
  <c r="AB199"/>
  <c r="AC199"/>
  <c r="AN199"/>
  <c r="AO199"/>
  <c r="AD199"/>
  <c r="AM199"/>
  <c r="AE199"/>
  <c r="AB201"/>
  <c r="AC201"/>
  <c r="AN201"/>
  <c r="AO201"/>
  <c r="AD201"/>
  <c r="AM201"/>
  <c r="AE201"/>
  <c r="AB202"/>
  <c r="AC202"/>
  <c r="AN202"/>
  <c r="AO202"/>
  <c r="AD202"/>
  <c r="AM202"/>
  <c r="AE202"/>
  <c r="AB203"/>
  <c r="AC203"/>
  <c r="AN203"/>
  <c r="AO203"/>
  <c r="AD203"/>
  <c r="AM203"/>
  <c r="AE203"/>
  <c r="AB204"/>
  <c r="AC204"/>
  <c r="AN204"/>
  <c r="AO204"/>
  <c r="AD204"/>
  <c r="AM204"/>
  <c r="AE204"/>
  <c r="AB205"/>
  <c r="AC205"/>
  <c r="AN205"/>
  <c r="AO205"/>
  <c r="AD205"/>
  <c r="AM205"/>
  <c r="AE205"/>
  <c r="AB206"/>
  <c r="AC206"/>
  <c r="AN206"/>
  <c r="AO206"/>
  <c r="AD206"/>
  <c r="AM206"/>
  <c r="AE206"/>
  <c r="AB207"/>
  <c r="AC207"/>
  <c r="AN207"/>
  <c r="AO207"/>
  <c r="AD207"/>
  <c r="AM207"/>
  <c r="AE207"/>
  <c r="AB208"/>
  <c r="AC208"/>
  <c r="AN208"/>
  <c r="AO208"/>
  <c r="AD208"/>
  <c r="AM208"/>
  <c r="AE208"/>
  <c r="AB209"/>
  <c r="AC209"/>
  <c r="AN209"/>
  <c r="AO209"/>
  <c r="AD209"/>
  <c r="AM209"/>
  <c r="AE209"/>
  <c r="AB210"/>
  <c r="AC210"/>
  <c r="AN210"/>
  <c r="AO210"/>
  <c r="AD210"/>
  <c r="AM210"/>
  <c r="AE210"/>
  <c r="AB211"/>
  <c r="AC211"/>
  <c r="AN211"/>
  <c r="AO211"/>
  <c r="AD211"/>
  <c r="AM211"/>
  <c r="AE211"/>
  <c r="AB212"/>
  <c r="AC212"/>
  <c r="AN212"/>
  <c r="AO212"/>
  <c r="AD212"/>
  <c r="AM212"/>
  <c r="AE212"/>
  <c r="AB213"/>
  <c r="AC213"/>
  <c r="AN213"/>
  <c r="AO213"/>
  <c r="AD213"/>
  <c r="AM213"/>
  <c r="AE213"/>
  <c r="AB214"/>
  <c r="AC214"/>
  <c r="AN214"/>
  <c r="AO214"/>
  <c r="AD214"/>
  <c r="AM214"/>
  <c r="AE214"/>
  <c r="AB215"/>
  <c r="AC215"/>
  <c r="AN215"/>
  <c r="AO215"/>
  <c r="AD215"/>
  <c r="AM215"/>
  <c r="AE215"/>
  <c r="AB216"/>
  <c r="AC216"/>
  <c r="AN216"/>
  <c r="AO216"/>
  <c r="AD216"/>
  <c r="AM216"/>
  <c r="AE216"/>
  <c r="AB217"/>
  <c r="AC217"/>
  <c r="AN217"/>
  <c r="AO217"/>
  <c r="AD217"/>
  <c r="AM217"/>
  <c r="AE217"/>
  <c r="AB218"/>
  <c r="AC218"/>
  <c r="AN218"/>
  <c r="AO218"/>
  <c r="AD218"/>
  <c r="AM218"/>
  <c r="AE218"/>
  <c r="AB219"/>
  <c r="AC219"/>
  <c r="AN219"/>
  <c r="AO219"/>
  <c r="AD219"/>
  <c r="AM219"/>
  <c r="AE219"/>
  <c r="AB220"/>
  <c r="AC220"/>
  <c r="AN220"/>
  <c r="AO220"/>
  <c r="AD220"/>
  <c r="AM220"/>
  <c r="AE220"/>
  <c r="AB221"/>
  <c r="AC221"/>
  <c r="AN221"/>
  <c r="AO221"/>
  <c r="AD221"/>
  <c r="AM221"/>
  <c r="AE221"/>
  <c r="AB222"/>
  <c r="AC222"/>
  <c r="AN222"/>
  <c r="AO222"/>
  <c r="AD222"/>
  <c r="AM222"/>
  <c r="AE222"/>
  <c r="AB223"/>
  <c r="AC223"/>
  <c r="AN223"/>
  <c r="AO223"/>
  <c r="AD223"/>
  <c r="AM223"/>
  <c r="AE223"/>
  <c r="AB224"/>
  <c r="AC224"/>
  <c r="AN224"/>
  <c r="AO224"/>
  <c r="AD224"/>
  <c r="AM224"/>
  <c r="AE224"/>
  <c r="AB225"/>
  <c r="AC225"/>
  <c r="AN225"/>
  <c r="AO225"/>
  <c r="AD225"/>
  <c r="AM225"/>
  <c r="AE225"/>
  <c r="AB226"/>
  <c r="AC226"/>
  <c r="AN226"/>
  <c r="AO226"/>
  <c r="AD226"/>
  <c r="AM226"/>
  <c r="AE226"/>
  <c r="AB227"/>
  <c r="AC227"/>
  <c r="AN227"/>
  <c r="AO227"/>
  <c r="AD227"/>
  <c r="AM227"/>
  <c r="AE227"/>
  <c r="AB197"/>
  <c r="AC197"/>
  <c r="AN197"/>
  <c r="AO197"/>
  <c r="AD197"/>
  <c r="AM197"/>
  <c r="AE197"/>
  <c r="AB22"/>
  <c r="AC22"/>
  <c r="AN22"/>
  <c r="AO22"/>
  <c r="AD22"/>
  <c r="AM22"/>
  <c r="AE22"/>
  <c r="AB200"/>
  <c r="AC200"/>
  <c r="AN200"/>
  <c r="AO200"/>
  <c r="AD200"/>
  <c r="AM200"/>
  <c r="AE200"/>
  <c r="AB228"/>
  <c r="AC228"/>
  <c r="AN228"/>
  <c r="AO228"/>
  <c r="AD228"/>
  <c r="AM228"/>
  <c r="AE228"/>
  <c r="AB229"/>
  <c r="AC229"/>
  <c r="AN229"/>
  <c r="AO229"/>
  <c r="AD229"/>
  <c r="AM229"/>
  <c r="AE229"/>
  <c r="AB230"/>
  <c r="AC230"/>
  <c r="AN230"/>
  <c r="AO230"/>
  <c r="AD230"/>
  <c r="AM230"/>
  <c r="AE230"/>
  <c r="AB68"/>
  <c r="AC68"/>
  <c r="AN68"/>
  <c r="AO68"/>
  <c r="AD68"/>
  <c r="AM68"/>
  <c r="AE68"/>
  <c r="AB231"/>
  <c r="AC231"/>
  <c r="AN231"/>
  <c r="AO231"/>
  <c r="AD231"/>
  <c r="AM231"/>
  <c r="AE231"/>
  <c r="AB232"/>
  <c r="AC232"/>
  <c r="AN232"/>
  <c r="AO232"/>
  <c r="AD232"/>
  <c r="AM232"/>
  <c r="AE232"/>
  <c r="AB233"/>
  <c r="AC233"/>
  <c r="AN233"/>
  <c r="AO233"/>
  <c r="AD233"/>
  <c r="AM233"/>
  <c r="AE233"/>
  <c r="AB124"/>
  <c r="AC124"/>
  <c r="AN124"/>
  <c r="AO124"/>
  <c r="AD124"/>
  <c r="AM124"/>
  <c r="AE124"/>
  <c r="AB125"/>
  <c r="AC125"/>
  <c r="AN125"/>
  <c r="AO125"/>
  <c r="AD125"/>
  <c r="AM125"/>
  <c r="AE125"/>
  <c r="AB126"/>
  <c r="AC126"/>
  <c r="AN126"/>
  <c r="AO126"/>
  <c r="AD126"/>
  <c r="AM126"/>
  <c r="AE126"/>
  <c r="AB234"/>
  <c r="AC234"/>
  <c r="AN234"/>
  <c r="AO234"/>
  <c r="AD234"/>
  <c r="AM234"/>
  <c r="AE234"/>
  <c r="AB235"/>
  <c r="AC235"/>
  <c r="AN235"/>
  <c r="AO235"/>
  <c r="AD235"/>
  <c r="AM235"/>
  <c r="AE235"/>
  <c r="AB236"/>
  <c r="AC236"/>
  <c r="AN236"/>
  <c r="AO236"/>
  <c r="AD236"/>
  <c r="AM236"/>
  <c r="AE236"/>
  <c r="AB237"/>
  <c r="AC237"/>
  <c r="AN237"/>
  <c r="AO237"/>
  <c r="AD237"/>
  <c r="AM237"/>
  <c r="AE237"/>
  <c r="AB238"/>
  <c r="AC238"/>
  <c r="AN238"/>
  <c r="AO238"/>
  <c r="AD238"/>
  <c r="AM238"/>
  <c r="AE238"/>
  <c r="AB239"/>
  <c r="AC239"/>
  <c r="AN239"/>
  <c r="AO239"/>
  <c r="AD239"/>
  <c r="AM239"/>
  <c r="AE239"/>
  <c r="AB240"/>
  <c r="AC240"/>
  <c r="AN240"/>
  <c r="AO240"/>
  <c r="AD240"/>
  <c r="AM240"/>
  <c r="AE240"/>
  <c r="AB241"/>
  <c r="AC241"/>
  <c r="AN241"/>
  <c r="AO241"/>
  <c r="AD241"/>
  <c r="AM241"/>
  <c r="AE241"/>
  <c r="AB242"/>
  <c r="AC242"/>
  <c r="AN242"/>
  <c r="AO242"/>
  <c r="AD242"/>
  <c r="AM242"/>
  <c r="AE242"/>
  <c r="AB243"/>
  <c r="AC243"/>
  <c r="AN243"/>
  <c r="AO243"/>
  <c r="AD243"/>
  <c r="AM243"/>
  <c r="AE243"/>
  <c r="AB244"/>
  <c r="AC244"/>
  <c r="AN244"/>
  <c r="AO244"/>
  <c r="AD244"/>
  <c r="AM244"/>
  <c r="AE244"/>
  <c r="AB245"/>
  <c r="AC245"/>
  <c r="AN245"/>
  <c r="AO245"/>
  <c r="AD245"/>
  <c r="AM245"/>
  <c r="AE245"/>
  <c r="AB246"/>
  <c r="AC246"/>
  <c r="AN246"/>
  <c r="AO246"/>
  <c r="AD246"/>
  <c r="AM246"/>
  <c r="AE246"/>
  <c r="AB247"/>
  <c r="AC247"/>
  <c r="AN247"/>
  <c r="AO247"/>
  <c r="AD247"/>
  <c r="AM247"/>
  <c r="AE247"/>
  <c r="AB248"/>
  <c r="AC248"/>
  <c r="AN248"/>
  <c r="AO248"/>
  <c r="AD248"/>
  <c r="AM248"/>
  <c r="AE248"/>
  <c r="AB249"/>
  <c r="AC249"/>
  <c r="AN249"/>
  <c r="AO249"/>
  <c r="AD249"/>
  <c r="AM249"/>
  <c r="AE249"/>
  <c r="AB250"/>
  <c r="AC250"/>
  <c r="AN250"/>
  <c r="AO250"/>
  <c r="AD250"/>
  <c r="AM250"/>
  <c r="AE250"/>
  <c r="AB251"/>
  <c r="AC251"/>
  <c r="AN251"/>
  <c r="AO251"/>
  <c r="AD251"/>
  <c r="AM251"/>
  <c r="AE251"/>
  <c r="AB252"/>
  <c r="AC252"/>
  <c r="AN252"/>
  <c r="AO252"/>
  <c r="AD252"/>
  <c r="AM252"/>
  <c r="AE252"/>
  <c r="AB253"/>
  <c r="AC253"/>
  <c r="AN253"/>
  <c r="AO253"/>
  <c r="AD253"/>
  <c r="AM253"/>
  <c r="AE253"/>
  <c r="AB254"/>
  <c r="AC254"/>
  <c r="AN254"/>
  <c r="AO254"/>
  <c r="AD254"/>
  <c r="AM254"/>
  <c r="AE254"/>
  <c r="AB255"/>
  <c r="AC255"/>
  <c r="AN255"/>
  <c r="AO255"/>
  <c r="AD255"/>
  <c r="AM255"/>
  <c r="AE255"/>
  <c r="AB256"/>
  <c r="AC256"/>
  <c r="AN256"/>
  <c r="AO256"/>
  <c r="AD256"/>
  <c r="AM256"/>
  <c r="AE256"/>
  <c r="AB257"/>
  <c r="AC257"/>
  <c r="AN257"/>
  <c r="AO257"/>
  <c r="AD257"/>
  <c r="AM257"/>
  <c r="AE257"/>
  <c r="AB258"/>
  <c r="AC258"/>
  <c r="AN258"/>
  <c r="AO258"/>
  <c r="AD258"/>
  <c r="AM258"/>
  <c r="AE258"/>
  <c r="AB259"/>
  <c r="AC259"/>
  <c r="AN259"/>
  <c r="AO259"/>
  <c r="AD259"/>
  <c r="AM259"/>
  <c r="AE259"/>
  <c r="AB260"/>
  <c r="AC260"/>
  <c r="AN260"/>
  <c r="AO260"/>
  <c r="AD260"/>
  <c r="AM260"/>
  <c r="AE260"/>
  <c r="AB261"/>
  <c r="AC261"/>
  <c r="AN261"/>
  <c r="AO261"/>
  <c r="AD261"/>
  <c r="AM261"/>
  <c r="AE261"/>
  <c r="AB47"/>
  <c r="AC47"/>
  <c r="AN47"/>
  <c r="AO47"/>
  <c r="AD47"/>
  <c r="AM47"/>
  <c r="AE47"/>
  <c r="AB263"/>
  <c r="AC263"/>
  <c r="AN263"/>
  <c r="AO263"/>
  <c r="AD263"/>
  <c r="AM263"/>
  <c r="AE263"/>
  <c r="AB264"/>
  <c r="AC264"/>
  <c r="AN264"/>
  <c r="AO264"/>
  <c r="AD264"/>
  <c r="AM264"/>
  <c r="AE264"/>
  <c r="AB265"/>
  <c r="AC265"/>
  <c r="AN265"/>
  <c r="AO265"/>
  <c r="AD265"/>
  <c r="AM265"/>
  <c r="AE265"/>
  <c r="AB262"/>
  <c r="AC262"/>
  <c r="AN262"/>
  <c r="AO262"/>
  <c r="AD262"/>
  <c r="AM262"/>
  <c r="AE262"/>
  <c r="AB267"/>
  <c r="AC267"/>
  <c r="AN267"/>
  <c r="AO267"/>
  <c r="AD267"/>
  <c r="AM267"/>
  <c r="AE267"/>
  <c r="AB266"/>
  <c r="AC266"/>
  <c r="AN266"/>
  <c r="AO266"/>
  <c r="AD266"/>
  <c r="AM266"/>
  <c r="AE266"/>
  <c r="AB268"/>
  <c r="AC268"/>
  <c r="AN268"/>
  <c r="AO268"/>
  <c r="AD268"/>
  <c r="AM268"/>
  <c r="AE268"/>
  <c r="AB269"/>
  <c r="AC269"/>
  <c r="AN269"/>
  <c r="AO269"/>
  <c r="AD269"/>
  <c r="AM269"/>
  <c r="AE269"/>
  <c r="AB270"/>
  <c r="AC270"/>
  <c r="AN270"/>
  <c r="AO270"/>
  <c r="AD270"/>
  <c r="AM270"/>
  <c r="AE270"/>
  <c r="AB271"/>
  <c r="AC271"/>
  <c r="AN271"/>
  <c r="AO271"/>
  <c r="AD271"/>
  <c r="AM271"/>
  <c r="AE271"/>
  <c r="AB272"/>
  <c r="AC272"/>
  <c r="AN272"/>
  <c r="AO272"/>
  <c r="AD272"/>
  <c r="AM272"/>
  <c r="AE272"/>
  <c r="X122"/>
  <c r="Y122"/>
  <c r="Z122"/>
  <c r="AA122"/>
  <c r="X109"/>
  <c r="Y109"/>
  <c r="Z109"/>
  <c r="AA109"/>
  <c r="X108"/>
  <c r="Y108"/>
  <c r="Z108"/>
  <c r="AA108"/>
  <c r="X111"/>
  <c r="Y111"/>
  <c r="Z111"/>
  <c r="AA111"/>
  <c r="X112"/>
  <c r="Y112"/>
  <c r="Z112"/>
  <c r="AA112"/>
  <c r="X106"/>
  <c r="Y106"/>
  <c r="Z106"/>
  <c r="AA106"/>
  <c r="X110"/>
  <c r="Y110"/>
  <c r="Z110"/>
  <c r="AA110"/>
  <c r="X105"/>
  <c r="Y105"/>
  <c r="Z105"/>
  <c r="AA105"/>
  <c r="X6"/>
  <c r="Y6"/>
  <c r="Z6"/>
  <c r="AA6"/>
  <c r="X20"/>
  <c r="Y20"/>
  <c r="Z20"/>
  <c r="AA20"/>
  <c r="X25"/>
  <c r="Y25"/>
  <c r="Z25"/>
  <c r="AA25"/>
  <c r="X29"/>
  <c r="Y29"/>
  <c r="Z29"/>
  <c r="AA29"/>
  <c r="X54"/>
  <c r="Y54"/>
  <c r="Z54"/>
  <c r="AA54"/>
  <c r="X55"/>
  <c r="Y55"/>
  <c r="Z55"/>
  <c r="AA55"/>
  <c r="X56"/>
  <c r="Y56"/>
  <c r="Z56"/>
  <c r="AA56"/>
  <c r="X57"/>
  <c r="Y57"/>
  <c r="Z57"/>
  <c r="AA57"/>
  <c r="X60"/>
  <c r="Y60"/>
  <c r="Z60"/>
  <c r="AA60"/>
  <c r="X61"/>
  <c r="Y61"/>
  <c r="Z61"/>
  <c r="AA61"/>
  <c r="X62"/>
  <c r="Y62"/>
  <c r="Z62"/>
  <c r="AA62"/>
  <c r="X101"/>
  <c r="Y101"/>
  <c r="Z101"/>
  <c r="AA101"/>
  <c r="X102"/>
  <c r="Y102"/>
  <c r="Z102"/>
  <c r="AA102"/>
  <c r="X104"/>
  <c r="Y104"/>
  <c r="Z104"/>
  <c r="AA104"/>
  <c r="X103"/>
  <c r="Y103"/>
  <c r="Z103"/>
  <c r="AA103"/>
  <c r="X107"/>
  <c r="Y107"/>
  <c r="Z107"/>
  <c r="AA107"/>
  <c r="X113"/>
  <c r="Y113"/>
  <c r="Z113"/>
  <c r="AA113"/>
  <c r="X3"/>
  <c r="Y3"/>
  <c r="Z3"/>
  <c r="AA3"/>
  <c r="X5"/>
  <c r="Y5"/>
  <c r="Z5"/>
  <c r="AA5"/>
  <c r="X7"/>
  <c r="Y7"/>
  <c r="Z7"/>
  <c r="AA7"/>
  <c r="X8"/>
  <c r="Y8"/>
  <c r="Z8"/>
  <c r="AA8"/>
  <c r="X9"/>
  <c r="Y9"/>
  <c r="Z9"/>
  <c r="AA9"/>
  <c r="X15"/>
  <c r="Y15"/>
  <c r="Z15"/>
  <c r="AA15"/>
  <c r="X98"/>
  <c r="Y98"/>
  <c r="Z98"/>
  <c r="AA98"/>
  <c r="X97"/>
  <c r="Y97"/>
  <c r="Z97"/>
  <c r="AA97"/>
  <c r="X96"/>
  <c r="Y96"/>
  <c r="Z96"/>
  <c r="AA96"/>
  <c r="X95"/>
  <c r="Y95"/>
  <c r="Z95"/>
  <c r="AA95"/>
  <c r="X16"/>
  <c r="Y16"/>
  <c r="Z16"/>
  <c r="AA16"/>
  <c r="X18"/>
  <c r="Y18"/>
  <c r="Z18"/>
  <c r="AA18"/>
  <c r="X19"/>
  <c r="Y19"/>
  <c r="Z19"/>
  <c r="AA19"/>
  <c r="X26"/>
  <c r="Y26"/>
  <c r="Z26"/>
  <c r="AA26"/>
  <c r="X27"/>
  <c r="Y27"/>
  <c r="Z27"/>
  <c r="AA27"/>
  <c r="X28"/>
  <c r="Y28"/>
  <c r="Z28"/>
  <c r="AA28"/>
  <c r="X30"/>
  <c r="Y30"/>
  <c r="Z30"/>
  <c r="AA30"/>
  <c r="X31"/>
  <c r="Y31"/>
  <c r="Z31"/>
  <c r="AA31"/>
  <c r="X34"/>
  <c r="Y34"/>
  <c r="Z34"/>
  <c r="AA34"/>
  <c r="X35"/>
  <c r="Y35"/>
  <c r="Z35"/>
  <c r="AA35"/>
  <c r="X36"/>
  <c r="Y36"/>
  <c r="Z36"/>
  <c r="AA36"/>
  <c r="X40"/>
  <c r="Y40"/>
  <c r="Z40"/>
  <c r="AA40"/>
  <c r="X41"/>
  <c r="Y41"/>
  <c r="Z41"/>
  <c r="AA41"/>
  <c r="X42"/>
  <c r="Y42"/>
  <c r="Z42"/>
  <c r="AA42"/>
  <c r="X43"/>
  <c r="Y43"/>
  <c r="Z43"/>
  <c r="AA43"/>
  <c r="X44"/>
  <c r="Y44"/>
  <c r="Z44"/>
  <c r="AA44"/>
  <c r="X45"/>
  <c r="Y45"/>
  <c r="Z45"/>
  <c r="AA45"/>
  <c r="X46"/>
  <c r="Y46"/>
  <c r="Z46"/>
  <c r="AA46"/>
  <c r="X48"/>
  <c r="Y48"/>
  <c r="Z48"/>
  <c r="AA48"/>
  <c r="X59"/>
  <c r="Y59"/>
  <c r="Z59"/>
  <c r="AA59"/>
  <c r="X63"/>
  <c r="Y63"/>
  <c r="Z63"/>
  <c r="AA63"/>
  <c r="X64"/>
  <c r="Y64"/>
  <c r="Z64"/>
  <c r="AA64"/>
  <c r="X65"/>
  <c r="Y65"/>
  <c r="Z65"/>
  <c r="AA65"/>
  <c r="X66"/>
  <c r="Y66"/>
  <c r="Z66"/>
  <c r="AA66"/>
  <c r="X67"/>
  <c r="Y67"/>
  <c r="Z67"/>
  <c r="AA67"/>
  <c r="X69"/>
  <c r="Y69"/>
  <c r="Z69"/>
  <c r="AA69"/>
  <c r="X70"/>
  <c r="Y70"/>
  <c r="Z70"/>
  <c r="AA70"/>
  <c r="X77"/>
  <c r="Y77"/>
  <c r="Z77"/>
  <c r="AA77"/>
  <c r="X78"/>
  <c r="Y78"/>
  <c r="Z78"/>
  <c r="AA78"/>
  <c r="X79"/>
  <c r="Y79"/>
  <c r="Z79"/>
  <c r="AA79"/>
  <c r="X80"/>
  <c r="Y80"/>
  <c r="Z80"/>
  <c r="AA80"/>
  <c r="X81"/>
  <c r="Y81"/>
  <c r="Z81"/>
  <c r="AA81"/>
  <c r="X82"/>
  <c r="Y82"/>
  <c r="Z82"/>
  <c r="AA82"/>
  <c r="X83"/>
  <c r="Y83"/>
  <c r="Z83"/>
  <c r="AA83"/>
  <c r="X84"/>
  <c r="Y84"/>
  <c r="Z84"/>
  <c r="AA84"/>
  <c r="X85"/>
  <c r="Y85"/>
  <c r="Z85"/>
  <c r="AA85"/>
  <c r="X87"/>
  <c r="Y87"/>
  <c r="Z87"/>
  <c r="AA87"/>
  <c r="X88"/>
  <c r="Y88"/>
  <c r="Z88"/>
  <c r="AA88"/>
  <c r="X89"/>
  <c r="Y89"/>
  <c r="Z89"/>
  <c r="AA89"/>
  <c r="X90"/>
  <c r="Y90"/>
  <c r="Z90"/>
  <c r="AA90"/>
  <c r="X91"/>
  <c r="Y91"/>
  <c r="Z91"/>
  <c r="AA91"/>
  <c r="X92"/>
  <c r="Y92"/>
  <c r="Z92"/>
  <c r="AA92"/>
  <c r="X93"/>
  <c r="Y93"/>
  <c r="Z93"/>
  <c r="AA93"/>
  <c r="X94"/>
  <c r="Y94"/>
  <c r="Z94"/>
  <c r="AA94"/>
  <c r="X114"/>
  <c r="Y114"/>
  <c r="Z114"/>
  <c r="AA114"/>
  <c r="X12"/>
  <c r="Y12"/>
  <c r="Z12"/>
  <c r="AA12"/>
  <c r="X11"/>
  <c r="Y11"/>
  <c r="Z11"/>
  <c r="AA11"/>
  <c r="X24"/>
  <c r="Y24"/>
  <c r="Z24"/>
  <c r="AA24"/>
  <c r="X23"/>
  <c r="Y23"/>
  <c r="Z23"/>
  <c r="AA23"/>
  <c r="X4"/>
  <c r="Y4"/>
  <c r="Z4"/>
  <c r="AA4"/>
  <c r="X118"/>
  <c r="Y118"/>
  <c r="Z118"/>
  <c r="AA118"/>
  <c r="X119"/>
  <c r="Y119"/>
  <c r="Z119"/>
  <c r="AA119"/>
  <c r="X120"/>
  <c r="Y120"/>
  <c r="Z120"/>
  <c r="AA120"/>
  <c r="X115"/>
  <c r="Y115"/>
  <c r="Z115"/>
  <c r="AA115"/>
  <c r="X116"/>
  <c r="Y116"/>
  <c r="Z116"/>
  <c r="AA116"/>
  <c r="X117"/>
  <c r="Y117"/>
  <c r="Z117"/>
  <c r="AA117"/>
  <c r="X21"/>
  <c r="Y21"/>
  <c r="Z21"/>
  <c r="AA21"/>
  <c r="X33"/>
  <c r="Y33"/>
  <c r="Z33"/>
  <c r="AA33"/>
  <c r="X32"/>
  <c r="Y32"/>
  <c r="Z32"/>
  <c r="AA32"/>
  <c r="X37"/>
  <c r="Y37"/>
  <c r="Z37"/>
  <c r="AA37"/>
  <c r="X38"/>
  <c r="Y38"/>
  <c r="Z38"/>
  <c r="AA38"/>
  <c r="X39"/>
  <c r="Y39"/>
  <c r="Z39"/>
  <c r="AA39"/>
  <c r="X50"/>
  <c r="Y50"/>
  <c r="Z50"/>
  <c r="AA50"/>
  <c r="X51"/>
  <c r="Y51"/>
  <c r="Z51"/>
  <c r="AA51"/>
  <c r="X49"/>
  <c r="Y49"/>
  <c r="Z49"/>
  <c r="AA49"/>
  <c r="X53"/>
  <c r="Y53"/>
  <c r="Z53"/>
  <c r="AA53"/>
  <c r="X52"/>
  <c r="Y52"/>
  <c r="Z52"/>
  <c r="AA52"/>
  <c r="X58"/>
  <c r="Y58"/>
  <c r="Z58"/>
  <c r="AA58"/>
  <c r="X72"/>
  <c r="Y72"/>
  <c r="Z72"/>
  <c r="AA72"/>
  <c r="X71"/>
  <c r="Y71"/>
  <c r="Z71"/>
  <c r="AA71"/>
  <c r="X74"/>
  <c r="Y74"/>
  <c r="Z74"/>
  <c r="AA74"/>
  <c r="X73"/>
  <c r="Y73"/>
  <c r="Z73"/>
  <c r="AA73"/>
  <c r="X75"/>
  <c r="Y75"/>
  <c r="Z75"/>
  <c r="AA75"/>
  <c r="X76"/>
  <c r="Y76"/>
  <c r="Z76"/>
  <c r="AA76"/>
  <c r="X100"/>
  <c r="Y100"/>
  <c r="Z100"/>
  <c r="AA100"/>
  <c r="X86"/>
  <c r="Y86"/>
  <c r="Z86"/>
  <c r="AA86"/>
  <c r="X99"/>
  <c r="Y99"/>
  <c r="Z99"/>
  <c r="AA99"/>
  <c r="X121"/>
  <c r="Y121"/>
  <c r="Z121"/>
  <c r="AA121"/>
  <c r="X123"/>
  <c r="Y123"/>
  <c r="Z123"/>
  <c r="AA123"/>
  <c r="X127"/>
  <c r="Y127"/>
  <c r="Z127"/>
  <c r="AA127"/>
  <c r="X128"/>
  <c r="Y128"/>
  <c r="Z128"/>
  <c r="AA128"/>
  <c r="X129"/>
  <c r="Y129"/>
  <c r="Z129"/>
  <c r="AA129"/>
  <c r="X130"/>
  <c r="Y130"/>
  <c r="Z130"/>
  <c r="AA130"/>
  <c r="X134"/>
  <c r="Y134"/>
  <c r="Z134"/>
  <c r="AA134"/>
  <c r="X135"/>
  <c r="Y135"/>
  <c r="Z135"/>
  <c r="AA135"/>
  <c r="X136"/>
  <c r="Y136"/>
  <c r="Z136"/>
  <c r="AA136"/>
  <c r="X137"/>
  <c r="Y137"/>
  <c r="Z137"/>
  <c r="AA137"/>
  <c r="X138"/>
  <c r="Y138"/>
  <c r="Z138"/>
  <c r="AA138"/>
  <c r="X139"/>
  <c r="Y139"/>
  <c r="Z139"/>
  <c r="AA139"/>
  <c r="X141"/>
  <c r="Y141"/>
  <c r="Z141"/>
  <c r="AA141"/>
  <c r="X140"/>
  <c r="Y140"/>
  <c r="Z140"/>
  <c r="AA140"/>
  <c r="X142"/>
  <c r="Y142"/>
  <c r="Z142"/>
  <c r="AA142"/>
  <c r="X131"/>
  <c r="Y131"/>
  <c r="Z131"/>
  <c r="AA131"/>
  <c r="X132"/>
  <c r="Y132"/>
  <c r="Z132"/>
  <c r="AA132"/>
  <c r="X133"/>
  <c r="Y133"/>
  <c r="Z133"/>
  <c r="AA133"/>
  <c r="X14"/>
  <c r="Y14"/>
  <c r="Z14"/>
  <c r="AA14"/>
  <c r="X10"/>
  <c r="Y10"/>
  <c r="Z10"/>
  <c r="AA10"/>
  <c r="X143"/>
  <c r="Y143"/>
  <c r="Z143"/>
  <c r="AA143"/>
  <c r="X144"/>
  <c r="Y144"/>
  <c r="Z144"/>
  <c r="AA144"/>
  <c r="X145"/>
  <c r="Y145"/>
  <c r="Z145"/>
  <c r="AA145"/>
  <c r="X146"/>
  <c r="Y146"/>
  <c r="Z146"/>
  <c r="AA146"/>
  <c r="X147"/>
  <c r="Y147"/>
  <c r="Z147"/>
  <c r="AA147"/>
  <c r="X150"/>
  <c r="Y150"/>
  <c r="Z150"/>
  <c r="AA150"/>
  <c r="X151"/>
  <c r="Y151"/>
  <c r="Z151"/>
  <c r="AA151"/>
  <c r="X152"/>
  <c r="Y152"/>
  <c r="Z152"/>
  <c r="AA152"/>
  <c r="X153"/>
  <c r="Y153"/>
  <c r="Z153"/>
  <c r="AA153"/>
  <c r="X148"/>
  <c r="Y148"/>
  <c r="Z148"/>
  <c r="AA148"/>
  <c r="X149"/>
  <c r="Y149"/>
  <c r="Z149"/>
  <c r="AA149"/>
  <c r="X154"/>
  <c r="Y154"/>
  <c r="Z154"/>
  <c r="AA154"/>
  <c r="X155"/>
  <c r="Y155"/>
  <c r="Z155"/>
  <c r="AA155"/>
  <c r="X156"/>
  <c r="Y156"/>
  <c r="Z156"/>
  <c r="AA156"/>
  <c r="X157"/>
  <c r="Y157"/>
  <c r="Z157"/>
  <c r="AA157"/>
  <c r="X158"/>
  <c r="Y158"/>
  <c r="Z158"/>
  <c r="AA158"/>
  <c r="X159"/>
  <c r="Y159"/>
  <c r="Z159"/>
  <c r="AA159"/>
  <c r="X160"/>
  <c r="Y160"/>
  <c r="Z160"/>
  <c r="AA160"/>
  <c r="X161"/>
  <c r="Y161"/>
  <c r="Z161"/>
  <c r="AA161"/>
  <c r="X162"/>
  <c r="Y162"/>
  <c r="Z162"/>
  <c r="AA162"/>
  <c r="X163"/>
  <c r="Y163"/>
  <c r="Z163"/>
  <c r="AA163"/>
  <c r="X164"/>
  <c r="Y164"/>
  <c r="Z164"/>
  <c r="AA164"/>
  <c r="X166"/>
  <c r="Y166"/>
  <c r="Z166"/>
  <c r="AA166"/>
  <c r="X167"/>
  <c r="Y167"/>
  <c r="Z167"/>
  <c r="AA167"/>
  <c r="X165"/>
  <c r="Y165"/>
  <c r="Z165"/>
  <c r="AA165"/>
  <c r="X168"/>
  <c r="Y168"/>
  <c r="Z168"/>
  <c r="AA168"/>
  <c r="X169"/>
  <c r="Y169"/>
  <c r="Z169"/>
  <c r="AA169"/>
  <c r="X170"/>
  <c r="Y170"/>
  <c r="Z170"/>
  <c r="AA170"/>
  <c r="X171"/>
  <c r="Y171"/>
  <c r="Z171"/>
  <c r="AA171"/>
  <c r="X172"/>
  <c r="Y172"/>
  <c r="Z172"/>
  <c r="AA172"/>
  <c r="X173"/>
  <c r="Y173"/>
  <c r="Z173"/>
  <c r="AA173"/>
  <c r="X174"/>
  <c r="Y174"/>
  <c r="Z174"/>
  <c r="AA174"/>
  <c r="X175"/>
  <c r="Y175"/>
  <c r="Z175"/>
  <c r="AA175"/>
  <c r="X176"/>
  <c r="Y176"/>
  <c r="Z176"/>
  <c r="AA176"/>
  <c r="X177"/>
  <c r="Y177"/>
  <c r="Z177"/>
  <c r="AA177"/>
  <c r="X178"/>
  <c r="Y178"/>
  <c r="Z178"/>
  <c r="AA178"/>
  <c r="X179"/>
  <c r="Y179"/>
  <c r="Z179"/>
  <c r="AA179"/>
  <c r="X180"/>
  <c r="Y180"/>
  <c r="Z180"/>
  <c r="AA180"/>
  <c r="X181"/>
  <c r="Y181"/>
  <c r="Z181"/>
  <c r="AA181"/>
  <c r="X182"/>
  <c r="Y182"/>
  <c r="Z182"/>
  <c r="AA182"/>
  <c r="X184"/>
  <c r="Y184"/>
  <c r="Z184"/>
  <c r="AA184"/>
  <c r="X185"/>
  <c r="Y185"/>
  <c r="Z185"/>
  <c r="AA185"/>
  <c r="X186"/>
  <c r="Y186"/>
  <c r="Z186"/>
  <c r="AA186"/>
  <c r="X187"/>
  <c r="Y187"/>
  <c r="Z187"/>
  <c r="AA187"/>
  <c r="X13"/>
  <c r="Y13"/>
  <c r="Z13"/>
  <c r="AA13"/>
  <c r="X183"/>
  <c r="Y183"/>
  <c r="Z183"/>
  <c r="AA183"/>
  <c r="X188"/>
  <c r="Y188"/>
  <c r="Z188"/>
  <c r="AA188"/>
  <c r="X189"/>
  <c r="Y189"/>
  <c r="Z189"/>
  <c r="AA189"/>
  <c r="X190"/>
  <c r="Y190"/>
  <c r="Z190"/>
  <c r="AA190"/>
  <c r="X191"/>
  <c r="Y191"/>
  <c r="Z191"/>
  <c r="AA191"/>
  <c r="X192"/>
  <c r="Y192"/>
  <c r="Z192"/>
  <c r="AA192"/>
  <c r="X193"/>
  <c r="Y193"/>
  <c r="Z193"/>
  <c r="AA193"/>
  <c r="X194"/>
  <c r="Y194"/>
  <c r="Z194"/>
  <c r="AA194"/>
  <c r="X195"/>
  <c r="Y195"/>
  <c r="Z195"/>
  <c r="AA195"/>
  <c r="X196"/>
  <c r="Y196"/>
  <c r="Z196"/>
  <c r="AA196"/>
  <c r="X17"/>
  <c r="Y17"/>
  <c r="Z17"/>
  <c r="AA17"/>
  <c r="X198"/>
  <c r="Y198"/>
  <c r="Z198"/>
  <c r="AA198"/>
  <c r="X199"/>
  <c r="Y199"/>
  <c r="Z199"/>
  <c r="AA199"/>
  <c r="X201"/>
  <c r="Y201"/>
  <c r="Z201"/>
  <c r="AA201"/>
  <c r="X202"/>
  <c r="Y202"/>
  <c r="Z202"/>
  <c r="AA202"/>
  <c r="X203"/>
  <c r="Y203"/>
  <c r="Z203"/>
  <c r="AA203"/>
  <c r="X204"/>
  <c r="Y204"/>
  <c r="Z204"/>
  <c r="AA204"/>
  <c r="X205"/>
  <c r="Y205"/>
  <c r="Z205"/>
  <c r="AA205"/>
  <c r="X206"/>
  <c r="Y206"/>
  <c r="Z206"/>
  <c r="AA206"/>
  <c r="X207"/>
  <c r="Y207"/>
  <c r="Z207"/>
  <c r="AA207"/>
  <c r="X208"/>
  <c r="Y208"/>
  <c r="Z208"/>
  <c r="AA208"/>
  <c r="X209"/>
  <c r="Y209"/>
  <c r="Z209"/>
  <c r="AA209"/>
  <c r="X210"/>
  <c r="Y210"/>
  <c r="Z210"/>
  <c r="AA210"/>
  <c r="X211"/>
  <c r="Y211"/>
  <c r="Z211"/>
  <c r="AA211"/>
  <c r="X212"/>
  <c r="Y212"/>
  <c r="Z212"/>
  <c r="AA212"/>
  <c r="X213"/>
  <c r="Y213"/>
  <c r="Z213"/>
  <c r="AA213"/>
  <c r="X214"/>
  <c r="Y214"/>
  <c r="Z214"/>
  <c r="AA214"/>
  <c r="X215"/>
  <c r="Y215"/>
  <c r="Z215"/>
  <c r="AA215"/>
  <c r="X216"/>
  <c r="Y216"/>
  <c r="Z216"/>
  <c r="AA216"/>
  <c r="X217"/>
  <c r="Y217"/>
  <c r="Z217"/>
  <c r="AA217"/>
  <c r="X218"/>
  <c r="Y218"/>
  <c r="Z218"/>
  <c r="AA218"/>
  <c r="X219"/>
  <c r="Y219"/>
  <c r="Z219"/>
  <c r="AA219"/>
  <c r="X220"/>
  <c r="Y220"/>
  <c r="Z220"/>
  <c r="AA220"/>
  <c r="X221"/>
  <c r="Y221"/>
  <c r="Z221"/>
  <c r="AA221"/>
  <c r="X222"/>
  <c r="Y222"/>
  <c r="Z222"/>
  <c r="AA222"/>
  <c r="X223"/>
  <c r="Y223"/>
  <c r="Z223"/>
  <c r="AA223"/>
  <c r="X224"/>
  <c r="Y224"/>
  <c r="Z224"/>
  <c r="AA224"/>
  <c r="X225"/>
  <c r="Y225"/>
  <c r="Z225"/>
  <c r="AA225"/>
  <c r="X226"/>
  <c r="Y226"/>
  <c r="Z226"/>
  <c r="AA226"/>
  <c r="X227"/>
  <c r="Y227"/>
  <c r="Z227"/>
  <c r="AA227"/>
  <c r="X197"/>
  <c r="Y197"/>
  <c r="Z197"/>
  <c r="AA197"/>
  <c r="X22"/>
  <c r="Y22"/>
  <c r="Z22"/>
  <c r="AA22"/>
  <c r="X200"/>
  <c r="Y200"/>
  <c r="Z200"/>
  <c r="AA200"/>
  <c r="X228"/>
  <c r="Y228"/>
  <c r="Z228"/>
  <c r="AA228"/>
  <c r="X229"/>
  <c r="Y229"/>
  <c r="Z229"/>
  <c r="AA229"/>
  <c r="X230"/>
  <c r="Y230"/>
  <c r="Z230"/>
  <c r="AA230"/>
  <c r="X68"/>
  <c r="Y68"/>
  <c r="Z68"/>
  <c r="AA68"/>
  <c r="X231"/>
  <c r="Y231"/>
  <c r="Z231"/>
  <c r="AA231"/>
  <c r="X232"/>
  <c r="Y232"/>
  <c r="Z232"/>
  <c r="AA232"/>
  <c r="X233"/>
  <c r="Y233"/>
  <c r="Z233"/>
  <c r="AA233"/>
  <c r="X124"/>
  <c r="Y124"/>
  <c r="Z124"/>
  <c r="AA124"/>
  <c r="X125"/>
  <c r="Y125"/>
  <c r="Z125"/>
  <c r="AA125"/>
  <c r="X126"/>
  <c r="Y126"/>
  <c r="Z126"/>
  <c r="AA126"/>
  <c r="X234"/>
  <c r="Y234"/>
  <c r="Z234"/>
  <c r="AA234"/>
  <c r="X235"/>
  <c r="Y235"/>
  <c r="Z235"/>
  <c r="AA235"/>
  <c r="X236"/>
  <c r="Y236"/>
  <c r="Z236"/>
  <c r="AA236"/>
  <c r="X237"/>
  <c r="Y237"/>
  <c r="Z237"/>
  <c r="AA237"/>
  <c r="X238"/>
  <c r="Y238"/>
  <c r="Z238"/>
  <c r="AA238"/>
  <c r="X239"/>
  <c r="Y239"/>
  <c r="Z239"/>
  <c r="AA239"/>
  <c r="X240"/>
  <c r="Y240"/>
  <c r="Z240"/>
  <c r="AA240"/>
  <c r="X241"/>
  <c r="Y241"/>
  <c r="Z241"/>
  <c r="AA241"/>
  <c r="X242"/>
  <c r="Y242"/>
  <c r="Z242"/>
  <c r="AA242"/>
  <c r="X243"/>
  <c r="Y243"/>
  <c r="Z243"/>
  <c r="AA243"/>
  <c r="X244"/>
  <c r="Y244"/>
  <c r="Z244"/>
  <c r="AA244"/>
  <c r="X245"/>
  <c r="Y245"/>
  <c r="Z245"/>
  <c r="AA245"/>
  <c r="X246"/>
  <c r="Y246"/>
  <c r="Z246"/>
  <c r="AA246"/>
  <c r="X247"/>
  <c r="Y247"/>
  <c r="Z247"/>
  <c r="AA247"/>
  <c r="X248"/>
  <c r="Y248"/>
  <c r="Z248"/>
  <c r="AA248"/>
  <c r="X249"/>
  <c r="Y249"/>
  <c r="Z249"/>
  <c r="AA249"/>
  <c r="X250"/>
  <c r="Y250"/>
  <c r="Z250"/>
  <c r="AA250"/>
  <c r="X251"/>
  <c r="Y251"/>
  <c r="Z251"/>
  <c r="AA251"/>
  <c r="X252"/>
  <c r="Y252"/>
  <c r="Z252"/>
  <c r="AA252"/>
  <c r="X253"/>
  <c r="Y253"/>
  <c r="Z253"/>
  <c r="AA253"/>
  <c r="X254"/>
  <c r="Y254"/>
  <c r="Z254"/>
  <c r="AA254"/>
  <c r="X255"/>
  <c r="Y255"/>
  <c r="Z255"/>
  <c r="AA255"/>
  <c r="X256"/>
  <c r="Y256"/>
  <c r="Z256"/>
  <c r="AA256"/>
  <c r="X257"/>
  <c r="Y257"/>
  <c r="Z257"/>
  <c r="AA257"/>
  <c r="X258"/>
  <c r="Y258"/>
  <c r="Z258"/>
  <c r="AA258"/>
  <c r="X259"/>
  <c r="Y259"/>
  <c r="Z259"/>
  <c r="AA259"/>
  <c r="X260"/>
  <c r="Y260"/>
  <c r="Z260"/>
  <c r="AA260"/>
  <c r="X261"/>
  <c r="Y261"/>
  <c r="Z261"/>
  <c r="AA261"/>
  <c r="X47"/>
  <c r="Y47"/>
  <c r="Z47"/>
  <c r="AA47"/>
  <c r="X263"/>
  <c r="Y263"/>
  <c r="Z263"/>
  <c r="AA263"/>
  <c r="X264"/>
  <c r="Y264"/>
  <c r="Z264"/>
  <c r="AA264"/>
  <c r="X265"/>
  <c r="Y265"/>
  <c r="Z265"/>
  <c r="AA265"/>
  <c r="X262"/>
  <c r="Y262"/>
  <c r="Z262"/>
  <c r="AA262"/>
  <c r="X267"/>
  <c r="Y267"/>
  <c r="Z267"/>
  <c r="AA267"/>
  <c r="X266"/>
  <c r="Y266"/>
  <c r="Z266"/>
  <c r="AA266"/>
  <c r="X268"/>
  <c r="Y268"/>
  <c r="Z268"/>
  <c r="AA268"/>
  <c r="X269"/>
  <c r="Y269"/>
  <c r="Z269"/>
  <c r="AA269"/>
  <c r="X270"/>
  <c r="Y270"/>
  <c r="Z270"/>
  <c r="AA270"/>
  <c r="X271"/>
  <c r="Y271"/>
  <c r="Z271"/>
  <c r="AA271"/>
  <c r="X272"/>
  <c r="Y272"/>
  <c r="Z272"/>
  <c r="AA272"/>
  <c r="AI122"/>
  <c r="AI109"/>
  <c r="AI108"/>
  <c r="AI111"/>
  <c r="AI112"/>
  <c r="AI106"/>
  <c r="AI110"/>
  <c r="AI105"/>
  <c r="AI6"/>
  <c r="AI20"/>
  <c r="AI25"/>
  <c r="AI29"/>
  <c r="AI54"/>
  <c r="AI55"/>
  <c r="AI56"/>
  <c r="AI57"/>
  <c r="AI60"/>
  <c r="AI61"/>
  <c r="AI62"/>
  <c r="AI101"/>
  <c r="AI102"/>
  <c r="AI104"/>
  <c r="AI103"/>
  <c r="AI107"/>
  <c r="AI113"/>
  <c r="AI3"/>
  <c r="AI5"/>
  <c r="AI7"/>
  <c r="AI8"/>
  <c r="AI9"/>
  <c r="AI15"/>
  <c r="AI98"/>
  <c r="AI97"/>
  <c r="AI96"/>
  <c r="AI95"/>
  <c r="AI16"/>
  <c r="AI18"/>
  <c r="AI19"/>
  <c r="AI26"/>
  <c r="AI27"/>
  <c r="AI28"/>
  <c r="AI30"/>
  <c r="AI31"/>
  <c r="AI34"/>
  <c r="AI35"/>
  <c r="AI36"/>
  <c r="AI40"/>
  <c r="AI41"/>
  <c r="AI42"/>
  <c r="AI43"/>
  <c r="AI44"/>
  <c r="AI45"/>
  <c r="AI46"/>
  <c r="AI48"/>
  <c r="AI59"/>
  <c r="AI63"/>
  <c r="AI64"/>
  <c r="AI65"/>
  <c r="AI66"/>
  <c r="AI67"/>
  <c r="AI69"/>
  <c r="AI70"/>
  <c r="AI77"/>
  <c r="AI78"/>
  <c r="AI79"/>
  <c r="AI80"/>
  <c r="AI81"/>
  <c r="AI82"/>
  <c r="AI83"/>
  <c r="AI84"/>
  <c r="AI85"/>
  <c r="AI87"/>
  <c r="AI88"/>
  <c r="AI89"/>
  <c r="AI90"/>
  <c r="AI91"/>
  <c r="AI92"/>
  <c r="AI93"/>
  <c r="AI94"/>
  <c r="AI114"/>
  <c r="AI12"/>
  <c r="AI11"/>
  <c r="AI24"/>
  <c r="AI23"/>
  <c r="AI4"/>
  <c r="AI118"/>
  <c r="AI119"/>
  <c r="AI120"/>
  <c r="AI115"/>
  <c r="AI116"/>
  <c r="AI117"/>
  <c r="AI21"/>
  <c r="AI33"/>
  <c r="AI32"/>
  <c r="AI37"/>
  <c r="AI38"/>
  <c r="AI39"/>
  <c r="AI50"/>
  <c r="AI51"/>
  <c r="AI49"/>
  <c r="AI53"/>
  <c r="AI52"/>
  <c r="AI58"/>
  <c r="AI72"/>
  <c r="AI71"/>
  <c r="AI74"/>
  <c r="AI73"/>
  <c r="AI75"/>
  <c r="AI76"/>
  <c r="AI100"/>
  <c r="AI86"/>
  <c r="AI99"/>
  <c r="AI121"/>
  <c r="AI123"/>
  <c r="AI127"/>
  <c r="AI128"/>
  <c r="AI129"/>
  <c r="AI130"/>
  <c r="AI134"/>
  <c r="AI135"/>
  <c r="AI136"/>
  <c r="AI137"/>
  <c r="AI138"/>
  <c r="AI139"/>
  <c r="AI141"/>
  <c r="AI140"/>
  <c r="AI142"/>
  <c r="AI131"/>
  <c r="AI132"/>
  <c r="AI133"/>
  <c r="AI14"/>
  <c r="AI10"/>
  <c r="AI143"/>
  <c r="AI144"/>
  <c r="AI145"/>
  <c r="AI146"/>
  <c r="AI147"/>
  <c r="AI150"/>
  <c r="AI151"/>
  <c r="AI152"/>
  <c r="AI153"/>
  <c r="AI148"/>
  <c r="AI149"/>
  <c r="AI154"/>
  <c r="AI155"/>
  <c r="AI156"/>
  <c r="AI157"/>
  <c r="AI158"/>
  <c r="AI159"/>
  <c r="AI160"/>
  <c r="AI161"/>
  <c r="AI162"/>
  <c r="AI163"/>
  <c r="AI164"/>
  <c r="AI166"/>
  <c r="AI167"/>
  <c r="AI165"/>
  <c r="AI168"/>
  <c r="AI169"/>
  <c r="AI170"/>
  <c r="AI171"/>
  <c r="AI172"/>
  <c r="AI173"/>
  <c r="AI174"/>
  <c r="AI175"/>
  <c r="AI176"/>
  <c r="AI177"/>
  <c r="AI178"/>
  <c r="AI179"/>
  <c r="AI180"/>
  <c r="AI181"/>
  <c r="AI182"/>
  <c r="AI184"/>
  <c r="AI185"/>
  <c r="AI186"/>
  <c r="AI187"/>
  <c r="AI13"/>
  <c r="AI183"/>
  <c r="AI188"/>
  <c r="AI189"/>
  <c r="AI190"/>
  <c r="AI191"/>
  <c r="AI192"/>
  <c r="AI193"/>
  <c r="AI194"/>
  <c r="AI195"/>
  <c r="AI196"/>
  <c r="AI17"/>
  <c r="AI198"/>
  <c r="AI199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197"/>
  <c r="AI22"/>
  <c r="AI200"/>
  <c r="AI228"/>
  <c r="AI229"/>
  <c r="AI230"/>
  <c r="AI68"/>
  <c r="AI231"/>
  <c r="AI232"/>
  <c r="AI233"/>
  <c r="AI124"/>
  <c r="AI125"/>
  <c r="AI126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47"/>
  <c r="AI263"/>
  <c r="AI264"/>
  <c r="AI265"/>
  <c r="AI262"/>
  <c r="AI267"/>
  <c r="AI266"/>
  <c r="AI268"/>
  <c r="AI269"/>
  <c r="AI270"/>
  <c r="AI271"/>
  <c r="AI272"/>
  <c r="AL122"/>
  <c r="AL109"/>
  <c r="AL108"/>
  <c r="AL111"/>
  <c r="AL112"/>
  <c r="AL106"/>
  <c r="AL110"/>
  <c r="AL105"/>
  <c r="AL6"/>
  <c r="AL20"/>
  <c r="AL25"/>
  <c r="AL29"/>
  <c r="AL54"/>
  <c r="AL55"/>
  <c r="AL56"/>
  <c r="AL57"/>
  <c r="AL60"/>
  <c r="AL61"/>
  <c r="AL62"/>
  <c r="AL101"/>
  <c r="AL102"/>
  <c r="AL104"/>
  <c r="AL103"/>
  <c r="AL107"/>
  <c r="AL113"/>
  <c r="AL3"/>
  <c r="AL5"/>
  <c r="AL7"/>
  <c r="AL8"/>
  <c r="AL9"/>
  <c r="AL15"/>
  <c r="AL98"/>
  <c r="AL97"/>
  <c r="AL96"/>
  <c r="AL95"/>
  <c r="AL16"/>
  <c r="AL18"/>
  <c r="AL19"/>
  <c r="AL26"/>
  <c r="AL27"/>
  <c r="AL28"/>
  <c r="AL30"/>
  <c r="AL31"/>
  <c r="AL34"/>
  <c r="AL35"/>
  <c r="AL36"/>
  <c r="AL40"/>
  <c r="AL41"/>
  <c r="AL42"/>
  <c r="AL43"/>
  <c r="AL44"/>
  <c r="AL45"/>
  <c r="AL46"/>
  <c r="AL48"/>
  <c r="AL59"/>
  <c r="AL63"/>
  <c r="AL64"/>
  <c r="AL65"/>
  <c r="AL66"/>
  <c r="AL67"/>
  <c r="AL69"/>
  <c r="AL70"/>
  <c r="AL77"/>
  <c r="AL78"/>
  <c r="AL79"/>
  <c r="AL80"/>
  <c r="AL81"/>
  <c r="AL82"/>
  <c r="AL83"/>
  <c r="AL84"/>
  <c r="AL85"/>
  <c r="AL87"/>
  <c r="AL88"/>
  <c r="AL89"/>
  <c r="AL90"/>
  <c r="AL91"/>
  <c r="AL92"/>
  <c r="AL93"/>
  <c r="AL94"/>
  <c r="AL114"/>
  <c r="AL12"/>
  <c r="AL11"/>
  <c r="AL24"/>
  <c r="AL23"/>
  <c r="AL4"/>
  <c r="AL118"/>
  <c r="AL119"/>
  <c r="AL120"/>
  <c r="AL115"/>
  <c r="AL116"/>
  <c r="AL117"/>
  <c r="AL21"/>
  <c r="AL33"/>
  <c r="AL32"/>
  <c r="AL37"/>
  <c r="AL38"/>
  <c r="AL39"/>
  <c r="AL50"/>
  <c r="AL51"/>
  <c r="AL49"/>
  <c r="AL53"/>
  <c r="AL52"/>
  <c r="AL58"/>
  <c r="AL72"/>
  <c r="AL71"/>
  <c r="AL74"/>
  <c r="AL73"/>
  <c r="AL75"/>
  <c r="AL76"/>
  <c r="AL100"/>
  <c r="AL86"/>
  <c r="AL99"/>
  <c r="AL121"/>
  <c r="AL123"/>
  <c r="AL127"/>
  <c r="AL128"/>
  <c r="AL129"/>
  <c r="AL130"/>
  <c r="AL134"/>
  <c r="AL135"/>
  <c r="AL136"/>
  <c r="AL137"/>
  <c r="AL138"/>
  <c r="AL139"/>
  <c r="AL141"/>
  <c r="AL140"/>
  <c r="AL142"/>
  <c r="AL131"/>
  <c r="AL132"/>
  <c r="AL133"/>
  <c r="AL14"/>
  <c r="AL10"/>
  <c r="AL143"/>
  <c r="AL144"/>
  <c r="AL145"/>
  <c r="AL146"/>
  <c r="AL147"/>
  <c r="AL150"/>
  <c r="AL151"/>
  <c r="AL152"/>
  <c r="AL153"/>
  <c r="AL148"/>
  <c r="AL149"/>
  <c r="AL154"/>
  <c r="AL155"/>
  <c r="AL156"/>
  <c r="AL157"/>
  <c r="AL158"/>
  <c r="AL159"/>
  <c r="AL160"/>
  <c r="AL161"/>
  <c r="AL162"/>
  <c r="AL163"/>
  <c r="AL164"/>
  <c r="AL166"/>
  <c r="AL167"/>
  <c r="AL165"/>
  <c r="AL168"/>
  <c r="AL169"/>
  <c r="AL170"/>
  <c r="AL171"/>
  <c r="AL172"/>
  <c r="AL173"/>
  <c r="AL174"/>
  <c r="AL175"/>
  <c r="AL176"/>
  <c r="AL177"/>
  <c r="AL178"/>
  <c r="AL179"/>
  <c r="AL180"/>
  <c r="AL181"/>
  <c r="AL182"/>
  <c r="AL184"/>
  <c r="AL185"/>
  <c r="AL186"/>
  <c r="AL187"/>
  <c r="AL13"/>
  <c r="AL183"/>
  <c r="AL188"/>
  <c r="AL189"/>
  <c r="AL190"/>
  <c r="AL191"/>
  <c r="AL192"/>
  <c r="AL193"/>
  <c r="AL194"/>
  <c r="AL195"/>
  <c r="AL196"/>
  <c r="AL17"/>
  <c r="AL198"/>
  <c r="AL199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197"/>
  <c r="AL22"/>
  <c r="AL200"/>
  <c r="AL228"/>
  <c r="AL229"/>
  <c r="AL230"/>
  <c r="AL68"/>
  <c r="AL231"/>
  <c r="AL232"/>
  <c r="AL233"/>
  <c r="AL124"/>
  <c r="AL125"/>
  <c r="AL126"/>
  <c r="AL234"/>
  <c r="AL235"/>
  <c r="AL236"/>
  <c r="AL237"/>
  <c r="AL238"/>
  <c r="AL239"/>
  <c r="AL240"/>
  <c r="AL241"/>
  <c r="AL242"/>
  <c r="AL243"/>
  <c r="AL244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47"/>
  <c r="AL263"/>
  <c r="AL264"/>
  <c r="AL265"/>
  <c r="AL262"/>
  <c r="AL267"/>
  <c r="AL266"/>
  <c r="AL268"/>
  <c r="AL269"/>
  <c r="AL270"/>
  <c r="AL271"/>
  <c r="AL272"/>
  <c r="AH122"/>
  <c r="AJ122"/>
  <c r="AK122"/>
  <c r="AH109"/>
  <c r="AJ109"/>
  <c r="AK109"/>
  <c r="AH108"/>
  <c r="AJ108"/>
  <c r="AK108"/>
  <c r="AH111"/>
  <c r="AJ111"/>
  <c r="AK111"/>
  <c r="AH112"/>
  <c r="AJ112"/>
  <c r="AK112"/>
  <c r="AH106"/>
  <c r="AJ106"/>
  <c r="AK106"/>
  <c r="AH110"/>
  <c r="AJ110"/>
  <c r="AK110"/>
  <c r="AH105"/>
  <c r="AJ105"/>
  <c r="AK105"/>
  <c r="AH6"/>
  <c r="AJ6"/>
  <c r="AK6"/>
  <c r="AH20"/>
  <c r="AJ20"/>
  <c r="AK20"/>
  <c r="AH25"/>
  <c r="AJ25"/>
  <c r="AK25"/>
  <c r="AH29"/>
  <c r="AJ29"/>
  <c r="AK29"/>
  <c r="AH54"/>
  <c r="AJ54"/>
  <c r="AK54"/>
  <c r="AH55"/>
  <c r="AJ55"/>
  <c r="AK55"/>
  <c r="AH56"/>
  <c r="AJ56"/>
  <c r="AK56"/>
  <c r="AH57"/>
  <c r="AJ57"/>
  <c r="AK57"/>
  <c r="AH60"/>
  <c r="AJ60"/>
  <c r="AK60"/>
  <c r="AH61"/>
  <c r="AJ61"/>
  <c r="AK61"/>
  <c r="AH62"/>
  <c r="AJ62"/>
  <c r="AK62"/>
  <c r="AH101"/>
  <c r="AJ101"/>
  <c r="AK101"/>
  <c r="AH102"/>
  <c r="AJ102"/>
  <c r="AK102"/>
  <c r="AH104"/>
  <c r="AJ104"/>
  <c r="AK104"/>
  <c r="AH103"/>
  <c r="AJ103"/>
  <c r="AK103"/>
  <c r="AH107"/>
  <c r="AJ107"/>
  <c r="AK107"/>
  <c r="AH113"/>
  <c r="AJ113"/>
  <c r="AK113"/>
  <c r="AH3"/>
  <c r="AJ3"/>
  <c r="AK3"/>
  <c r="AH5"/>
  <c r="AJ5"/>
  <c r="AK5"/>
  <c r="AH7"/>
  <c r="AJ7"/>
  <c r="AK7"/>
  <c r="AH8"/>
  <c r="AJ8"/>
  <c r="AK8"/>
  <c r="AH9"/>
  <c r="AJ9"/>
  <c r="AK9"/>
  <c r="AH15"/>
  <c r="AJ15"/>
  <c r="AK15"/>
  <c r="AH98"/>
  <c r="AJ98"/>
  <c r="AK98"/>
  <c r="AH97"/>
  <c r="AJ97"/>
  <c r="AK97"/>
  <c r="AH96"/>
  <c r="AJ96"/>
  <c r="AK96"/>
  <c r="AH95"/>
  <c r="AJ95"/>
  <c r="AK95"/>
  <c r="AH16"/>
  <c r="AJ16"/>
  <c r="AK16"/>
  <c r="AH18"/>
  <c r="AJ18"/>
  <c r="AK18"/>
  <c r="AH19"/>
  <c r="AJ19"/>
  <c r="AK19"/>
  <c r="AH26"/>
  <c r="AJ26"/>
  <c r="AK26"/>
  <c r="AH27"/>
  <c r="AJ27"/>
  <c r="AK27"/>
  <c r="AH28"/>
  <c r="AJ28"/>
  <c r="AK28"/>
  <c r="AH30"/>
  <c r="AJ30"/>
  <c r="AK30"/>
  <c r="AH31"/>
  <c r="AJ31"/>
  <c r="AK31"/>
  <c r="AH34"/>
  <c r="AJ34"/>
  <c r="AK34"/>
  <c r="AH35"/>
  <c r="AJ35"/>
  <c r="AK35"/>
  <c r="AH36"/>
  <c r="AJ36"/>
  <c r="AK36"/>
  <c r="AH40"/>
  <c r="AJ40"/>
  <c r="AK40"/>
  <c r="AH41"/>
  <c r="AJ41"/>
  <c r="AK41"/>
  <c r="AH42"/>
  <c r="AJ42"/>
  <c r="AK42"/>
  <c r="AH43"/>
  <c r="AJ43"/>
  <c r="AK43"/>
  <c r="AH44"/>
  <c r="AJ44"/>
  <c r="AK44"/>
  <c r="AH45"/>
  <c r="AJ45"/>
  <c r="AK45"/>
  <c r="AH46"/>
  <c r="AJ46"/>
  <c r="AK46"/>
  <c r="AH48"/>
  <c r="AJ48"/>
  <c r="AK48"/>
  <c r="AH59"/>
  <c r="AJ59"/>
  <c r="AK59"/>
  <c r="AH63"/>
  <c r="AJ63"/>
  <c r="AK63"/>
  <c r="AH64"/>
  <c r="AJ64"/>
  <c r="AK64"/>
  <c r="AH65"/>
  <c r="AJ65"/>
  <c r="AK65"/>
  <c r="AH66"/>
  <c r="AJ66"/>
  <c r="AK66"/>
  <c r="AH67"/>
  <c r="AJ67"/>
  <c r="AK67"/>
  <c r="AH69"/>
  <c r="AJ69"/>
  <c r="AK69"/>
  <c r="AH70"/>
  <c r="AJ70"/>
  <c r="AK70"/>
  <c r="AH77"/>
  <c r="AJ77"/>
  <c r="AK77"/>
  <c r="AH78"/>
  <c r="AJ78"/>
  <c r="AK78"/>
  <c r="AH79"/>
  <c r="AJ79"/>
  <c r="AK79"/>
  <c r="AH80"/>
  <c r="AJ80"/>
  <c r="AK80"/>
  <c r="AH81"/>
  <c r="AJ81"/>
  <c r="AK81"/>
  <c r="AH82"/>
  <c r="AJ82"/>
  <c r="AK82"/>
  <c r="AH83"/>
  <c r="AJ83"/>
  <c r="AK83"/>
  <c r="AH84"/>
  <c r="AJ84"/>
  <c r="AK84"/>
  <c r="AH85"/>
  <c r="AJ85"/>
  <c r="AK85"/>
  <c r="AH87"/>
  <c r="AJ87"/>
  <c r="AK87"/>
  <c r="AH88"/>
  <c r="AJ88"/>
  <c r="AK88"/>
  <c r="AH89"/>
  <c r="AJ89"/>
  <c r="AK89"/>
  <c r="AH90"/>
  <c r="AJ90"/>
  <c r="AK90"/>
  <c r="AH91"/>
  <c r="AJ91"/>
  <c r="AK91"/>
  <c r="AH92"/>
  <c r="AJ92"/>
  <c r="AK92"/>
  <c r="AH93"/>
  <c r="AJ93"/>
  <c r="AK93"/>
  <c r="AH94"/>
  <c r="AJ94"/>
  <c r="AK94"/>
  <c r="AH114"/>
  <c r="AJ114"/>
  <c r="AK114"/>
  <c r="AH12"/>
  <c r="AJ12"/>
  <c r="AK12"/>
  <c r="AH11"/>
  <c r="AJ11"/>
  <c r="AK11"/>
  <c r="AH24"/>
  <c r="AJ24"/>
  <c r="AK24"/>
  <c r="AH23"/>
  <c r="AJ23"/>
  <c r="AK23"/>
  <c r="AH4"/>
  <c r="AJ4"/>
  <c r="AK4"/>
  <c r="AH118"/>
  <c r="AJ118"/>
  <c r="AK118"/>
  <c r="AH119"/>
  <c r="AJ119"/>
  <c r="AK119"/>
  <c r="AH120"/>
  <c r="AJ120"/>
  <c r="AK120"/>
  <c r="AH115"/>
  <c r="AJ115"/>
  <c r="AK115"/>
  <c r="AH116"/>
  <c r="AJ116"/>
  <c r="AK116"/>
  <c r="AH117"/>
  <c r="AJ117"/>
  <c r="AK117"/>
  <c r="AH21"/>
  <c r="AJ21"/>
  <c r="AK21"/>
  <c r="AH33"/>
  <c r="AJ33"/>
  <c r="AK33"/>
  <c r="AH32"/>
  <c r="AJ32"/>
  <c r="AK32"/>
  <c r="AH37"/>
  <c r="AJ37"/>
  <c r="AK37"/>
  <c r="AH38"/>
  <c r="AJ38"/>
  <c r="AK38"/>
  <c r="AH39"/>
  <c r="AJ39"/>
  <c r="AK39"/>
  <c r="AH50"/>
  <c r="AJ50"/>
  <c r="AK50"/>
  <c r="AH51"/>
  <c r="AJ51"/>
  <c r="AK51"/>
  <c r="AH49"/>
  <c r="AJ49"/>
  <c r="AK49"/>
  <c r="AH53"/>
  <c r="AJ53"/>
  <c r="AK53"/>
  <c r="AH52"/>
  <c r="AJ52"/>
  <c r="AK52"/>
  <c r="AH58"/>
  <c r="AJ58"/>
  <c r="AK58"/>
  <c r="AH72"/>
  <c r="AJ72"/>
  <c r="AK72"/>
  <c r="AH71"/>
  <c r="AJ71"/>
  <c r="AK71"/>
  <c r="AH74"/>
  <c r="AJ74"/>
  <c r="AK74"/>
  <c r="AH73"/>
  <c r="AJ73"/>
  <c r="AK73"/>
  <c r="AH75"/>
  <c r="AJ75"/>
  <c r="AK75"/>
  <c r="AH76"/>
  <c r="AJ76"/>
  <c r="AK76"/>
  <c r="AH100"/>
  <c r="AJ100"/>
  <c r="AK100"/>
  <c r="AH86"/>
  <c r="AJ86"/>
  <c r="AK86"/>
  <c r="AH99"/>
  <c r="AJ99"/>
  <c r="AK99"/>
  <c r="AH121"/>
  <c r="AJ121"/>
  <c r="AK121"/>
  <c r="AH123"/>
  <c r="AJ123"/>
  <c r="AK123"/>
  <c r="AH127"/>
  <c r="AJ127"/>
  <c r="AK127"/>
  <c r="AH128"/>
  <c r="AJ128"/>
  <c r="AK128"/>
  <c r="AH129"/>
  <c r="AJ129"/>
  <c r="AK129"/>
  <c r="AH130"/>
  <c r="AJ130"/>
  <c r="AK130"/>
  <c r="AH134"/>
  <c r="AJ134"/>
  <c r="AK134"/>
  <c r="AH135"/>
  <c r="AJ135"/>
  <c r="AK135"/>
  <c r="AH136"/>
  <c r="AJ136"/>
  <c r="AK136"/>
  <c r="AH137"/>
  <c r="AJ137"/>
  <c r="AK137"/>
  <c r="AH138"/>
  <c r="AJ138"/>
  <c r="AK138"/>
  <c r="AH139"/>
  <c r="AJ139"/>
  <c r="AK139"/>
  <c r="AH141"/>
  <c r="AJ141"/>
  <c r="AK141"/>
  <c r="AH140"/>
  <c r="AJ140"/>
  <c r="AK140"/>
  <c r="AH142"/>
  <c r="AJ142"/>
  <c r="AK142"/>
  <c r="AH131"/>
  <c r="AJ131"/>
  <c r="AK131"/>
  <c r="AH132"/>
  <c r="AJ132"/>
  <c r="AK132"/>
  <c r="AH133"/>
  <c r="AJ133"/>
  <c r="AK133"/>
  <c r="AH14"/>
  <c r="AJ14"/>
  <c r="AK14"/>
  <c r="AH10"/>
  <c r="AJ10"/>
  <c r="AK10"/>
  <c r="AH143"/>
  <c r="AJ143"/>
  <c r="AK143"/>
  <c r="AH144"/>
  <c r="AJ144"/>
  <c r="AK144"/>
  <c r="AH145"/>
  <c r="AJ145"/>
  <c r="AK145"/>
  <c r="AH146"/>
  <c r="AJ146"/>
  <c r="AK146"/>
  <c r="AH147"/>
  <c r="AJ147"/>
  <c r="AK147"/>
  <c r="AH150"/>
  <c r="AJ150"/>
  <c r="AK150"/>
  <c r="AH151"/>
  <c r="AJ151"/>
  <c r="AK151"/>
  <c r="AH152"/>
  <c r="AJ152"/>
  <c r="AK152"/>
  <c r="AH153"/>
  <c r="AJ153"/>
  <c r="AK153"/>
  <c r="AH148"/>
  <c r="AJ148"/>
  <c r="AK148"/>
  <c r="AH149"/>
  <c r="AJ149"/>
  <c r="AK149"/>
  <c r="AH154"/>
  <c r="AJ154"/>
  <c r="AK154"/>
  <c r="AH155"/>
  <c r="AJ155"/>
  <c r="AK155"/>
  <c r="AH156"/>
  <c r="AJ156"/>
  <c r="AK156"/>
  <c r="AH157"/>
  <c r="AJ157"/>
  <c r="AK157"/>
  <c r="AH158"/>
  <c r="AJ158"/>
  <c r="AK158"/>
  <c r="AH159"/>
  <c r="AJ159"/>
  <c r="AK159"/>
  <c r="AH160"/>
  <c r="AJ160"/>
  <c r="AK160"/>
  <c r="AH161"/>
  <c r="AJ161"/>
  <c r="AK161"/>
  <c r="AH162"/>
  <c r="AJ162"/>
  <c r="AK162"/>
  <c r="AH163"/>
  <c r="AJ163"/>
  <c r="AK163"/>
  <c r="AH164"/>
  <c r="AJ164"/>
  <c r="AK164"/>
  <c r="AH166"/>
  <c r="AJ166"/>
  <c r="AK166"/>
  <c r="AH167"/>
  <c r="AJ167"/>
  <c r="AK167"/>
  <c r="AH165"/>
  <c r="AJ165"/>
  <c r="AK165"/>
  <c r="AH168"/>
  <c r="AJ168"/>
  <c r="AK168"/>
  <c r="AH169"/>
  <c r="AJ169"/>
  <c r="AK169"/>
  <c r="AH170"/>
  <c r="AJ170"/>
  <c r="AK170"/>
  <c r="AH171"/>
  <c r="AJ171"/>
  <c r="AK171"/>
  <c r="AH172"/>
  <c r="AJ172"/>
  <c r="AK172"/>
  <c r="AH173"/>
  <c r="AJ173"/>
  <c r="AK173"/>
  <c r="AH174"/>
  <c r="AJ174"/>
  <c r="AK174"/>
  <c r="AH175"/>
  <c r="AJ175"/>
  <c r="AK175"/>
  <c r="AH176"/>
  <c r="AJ176"/>
  <c r="AK176"/>
  <c r="AH177"/>
  <c r="AJ177"/>
  <c r="AK177"/>
  <c r="AH178"/>
  <c r="AJ178"/>
  <c r="AK178"/>
  <c r="AH179"/>
  <c r="AJ179"/>
  <c r="AK179"/>
  <c r="AH180"/>
  <c r="AJ180"/>
  <c r="AK180"/>
  <c r="AH181"/>
  <c r="AJ181"/>
  <c r="AK181"/>
  <c r="AH182"/>
  <c r="AJ182"/>
  <c r="AK182"/>
  <c r="AH184"/>
  <c r="AJ184"/>
  <c r="AK184"/>
  <c r="AH185"/>
  <c r="AJ185"/>
  <c r="AK185"/>
  <c r="AH186"/>
  <c r="AJ186"/>
  <c r="AK186"/>
  <c r="AH187"/>
  <c r="AJ187"/>
  <c r="AK187"/>
  <c r="AH13"/>
  <c r="AJ13"/>
  <c r="AK13"/>
  <c r="AH183"/>
  <c r="AJ183"/>
  <c r="AK183"/>
  <c r="AH188"/>
  <c r="AJ188"/>
  <c r="AK188"/>
  <c r="AH189"/>
  <c r="AJ189"/>
  <c r="AK189"/>
  <c r="AH190"/>
  <c r="AJ190"/>
  <c r="AK190"/>
  <c r="AH191"/>
  <c r="AJ191"/>
  <c r="AK191"/>
  <c r="AH192"/>
  <c r="AJ192"/>
  <c r="AK192"/>
  <c r="AH193"/>
  <c r="AJ193"/>
  <c r="AK193"/>
  <c r="AH194"/>
  <c r="AJ194"/>
  <c r="AK194"/>
  <c r="AH195"/>
  <c r="AJ195"/>
  <c r="AK195"/>
  <c r="AH196"/>
  <c r="AJ196"/>
  <c r="AK196"/>
  <c r="AH17"/>
  <c r="AJ17"/>
  <c r="AK17"/>
  <c r="AH198"/>
  <c r="AJ198"/>
  <c r="AK198"/>
  <c r="AH199"/>
  <c r="AJ199"/>
  <c r="AK199"/>
  <c r="AH201"/>
  <c r="AJ201"/>
  <c r="AK201"/>
  <c r="AH202"/>
  <c r="AJ202"/>
  <c r="AK202"/>
  <c r="AH203"/>
  <c r="AJ203"/>
  <c r="AK203"/>
  <c r="AH204"/>
  <c r="AJ204"/>
  <c r="AK204"/>
  <c r="AH205"/>
  <c r="AJ205"/>
  <c r="AK205"/>
  <c r="AH206"/>
  <c r="AJ206"/>
  <c r="AK206"/>
  <c r="AH207"/>
  <c r="AJ207"/>
  <c r="AK207"/>
  <c r="AH208"/>
  <c r="AJ208"/>
  <c r="AK208"/>
  <c r="AH209"/>
  <c r="AJ209"/>
  <c r="AK209"/>
  <c r="AH210"/>
  <c r="AJ210"/>
  <c r="AK210"/>
  <c r="AH211"/>
  <c r="AJ211"/>
  <c r="AK211"/>
  <c r="AH212"/>
  <c r="AJ212"/>
  <c r="AK212"/>
  <c r="AH213"/>
  <c r="AJ213"/>
  <c r="AK213"/>
  <c r="AH214"/>
  <c r="AJ214"/>
  <c r="AK214"/>
  <c r="AH215"/>
  <c r="AJ215"/>
  <c r="AK215"/>
  <c r="AH216"/>
  <c r="AJ216"/>
  <c r="AK216"/>
  <c r="AH217"/>
  <c r="AJ217"/>
  <c r="AK217"/>
  <c r="AH218"/>
  <c r="AJ218"/>
  <c r="AK218"/>
  <c r="AH219"/>
  <c r="AJ219"/>
  <c r="AK219"/>
  <c r="AH220"/>
  <c r="AJ220"/>
  <c r="AK220"/>
  <c r="AH221"/>
  <c r="AJ221"/>
  <c r="AK221"/>
  <c r="AH222"/>
  <c r="AJ222"/>
  <c r="AK222"/>
  <c r="AH223"/>
  <c r="AJ223"/>
  <c r="AK223"/>
  <c r="AH224"/>
  <c r="AJ224"/>
  <c r="AK224"/>
  <c r="AH225"/>
  <c r="AJ225"/>
  <c r="AK225"/>
  <c r="AH226"/>
  <c r="AJ226"/>
  <c r="AK226"/>
  <c r="AH227"/>
  <c r="AJ227"/>
  <c r="AK227"/>
  <c r="AH197"/>
  <c r="AJ197"/>
  <c r="AK197"/>
  <c r="AH22"/>
  <c r="AJ22"/>
  <c r="AK22"/>
  <c r="AH200"/>
  <c r="AJ200"/>
  <c r="AK200"/>
  <c r="AH228"/>
  <c r="AJ228"/>
  <c r="AK228"/>
  <c r="AH229"/>
  <c r="AJ229"/>
  <c r="AK229"/>
  <c r="AH230"/>
  <c r="AJ230"/>
  <c r="AK230"/>
  <c r="AH68"/>
  <c r="AJ68"/>
  <c r="AK68"/>
  <c r="AH231"/>
  <c r="AJ231"/>
  <c r="AK231"/>
  <c r="AH232"/>
  <c r="AJ232"/>
  <c r="AK232"/>
  <c r="AH233"/>
  <c r="AJ233"/>
  <c r="AK233"/>
  <c r="AH124"/>
  <c r="AJ124"/>
  <c r="AK124"/>
  <c r="AH125"/>
  <c r="AJ125"/>
  <c r="AK125"/>
  <c r="AH126"/>
  <c r="AJ126"/>
  <c r="AK126"/>
  <c r="AH234"/>
  <c r="AJ234"/>
  <c r="AK234"/>
  <c r="AH235"/>
  <c r="AJ235"/>
  <c r="AK235"/>
  <c r="AH236"/>
  <c r="AJ236"/>
  <c r="AK236"/>
  <c r="AH237"/>
  <c r="AJ237"/>
  <c r="AK237"/>
  <c r="AH238"/>
  <c r="AJ238"/>
  <c r="AK238"/>
  <c r="AH239"/>
  <c r="AJ239"/>
  <c r="AK239"/>
  <c r="AH240"/>
  <c r="AJ240"/>
  <c r="AK240"/>
  <c r="AH241"/>
  <c r="AJ241"/>
  <c r="AK241"/>
  <c r="AH242"/>
  <c r="AJ242"/>
  <c r="AK242"/>
  <c r="AH243"/>
  <c r="AJ243"/>
  <c r="AK243"/>
  <c r="AH244"/>
  <c r="AJ244"/>
  <c r="AK244"/>
  <c r="AH245"/>
  <c r="AJ245"/>
  <c r="AK245"/>
  <c r="AH246"/>
  <c r="AJ246"/>
  <c r="AK246"/>
  <c r="AH247"/>
  <c r="AJ247"/>
  <c r="AK247"/>
  <c r="AH248"/>
  <c r="AJ248"/>
  <c r="AK248"/>
  <c r="AH249"/>
  <c r="AJ249"/>
  <c r="AK249"/>
  <c r="AH250"/>
  <c r="AJ250"/>
  <c r="AK250"/>
  <c r="AH251"/>
  <c r="AJ251"/>
  <c r="AK251"/>
  <c r="AH252"/>
  <c r="AJ252"/>
  <c r="AK252"/>
  <c r="AH253"/>
  <c r="AJ253"/>
  <c r="AK253"/>
  <c r="AH254"/>
  <c r="AJ254"/>
  <c r="AK254"/>
  <c r="AH255"/>
  <c r="AJ255"/>
  <c r="AK255"/>
  <c r="AH256"/>
  <c r="AJ256"/>
  <c r="AK256"/>
  <c r="AH257"/>
  <c r="AJ257"/>
  <c r="AK257"/>
  <c r="AH258"/>
  <c r="AJ258"/>
  <c r="AK258"/>
  <c r="AH259"/>
  <c r="AJ259"/>
  <c r="AK259"/>
  <c r="AH260"/>
  <c r="AJ260"/>
  <c r="AK260"/>
  <c r="AH261"/>
  <c r="AJ261"/>
  <c r="AK261"/>
  <c r="AH47"/>
  <c r="AJ47"/>
  <c r="AK47"/>
  <c r="AH263"/>
  <c r="AJ263"/>
  <c r="AK263"/>
  <c r="AH264"/>
  <c r="AJ264"/>
  <c r="AK264"/>
  <c r="AH265"/>
  <c r="AJ265"/>
  <c r="AK265"/>
  <c r="AH262"/>
  <c r="AJ262"/>
  <c r="AK262"/>
  <c r="AH267"/>
  <c r="AJ267"/>
  <c r="AK267"/>
  <c r="AH266"/>
  <c r="AJ266"/>
  <c r="AK266"/>
  <c r="AH268"/>
  <c r="AJ268"/>
  <c r="AK268"/>
  <c r="AH269"/>
  <c r="AJ269"/>
  <c r="AK269"/>
  <c r="AH270"/>
  <c r="AJ270"/>
  <c r="AK270"/>
  <c r="AH271"/>
  <c r="AJ271"/>
  <c r="AK271"/>
  <c r="AH272"/>
  <c r="AJ272"/>
  <c r="AK272"/>
  <c r="AS122"/>
  <c r="AS109"/>
  <c r="AS108"/>
  <c r="AS111"/>
  <c r="AS112"/>
  <c r="AS106"/>
  <c r="AS110"/>
  <c r="AS105"/>
  <c r="AS6"/>
  <c r="AS20"/>
  <c r="AS25"/>
  <c r="AS29"/>
  <c r="AS54"/>
  <c r="AS55"/>
  <c r="AS56"/>
  <c r="AS57"/>
  <c r="AS60"/>
  <c r="AS61"/>
  <c r="AS62"/>
  <c r="AS101"/>
  <c r="AS102"/>
  <c r="AS104"/>
  <c r="AS103"/>
  <c r="AS107"/>
  <c r="AS113"/>
  <c r="AS3"/>
  <c r="AS5"/>
  <c r="AS7"/>
  <c r="AS8"/>
  <c r="AS9"/>
  <c r="AS15"/>
  <c r="AS98"/>
  <c r="AS97"/>
  <c r="AS96"/>
  <c r="AS95"/>
  <c r="AS16"/>
  <c r="AS18"/>
  <c r="AS19"/>
  <c r="AS26"/>
  <c r="AS27"/>
  <c r="AS28"/>
  <c r="AS30"/>
  <c r="AS31"/>
  <c r="AS34"/>
  <c r="AS35"/>
  <c r="AS36"/>
  <c r="AS40"/>
  <c r="AS41"/>
  <c r="AS42"/>
  <c r="AS43"/>
  <c r="AS44"/>
  <c r="AS45"/>
  <c r="AS46"/>
  <c r="AS48"/>
  <c r="AS59"/>
  <c r="AS63"/>
  <c r="AS64"/>
  <c r="AS65"/>
  <c r="AS66"/>
  <c r="AS67"/>
  <c r="AS69"/>
  <c r="AS70"/>
  <c r="AS77"/>
  <c r="AS78"/>
  <c r="AS79"/>
  <c r="AS80"/>
  <c r="AS81"/>
  <c r="AS82"/>
  <c r="AS83"/>
  <c r="AS84"/>
  <c r="AS85"/>
  <c r="AS87"/>
  <c r="AS88"/>
  <c r="AS89"/>
  <c r="AS90"/>
  <c r="AS91"/>
  <c r="AS92"/>
  <c r="AS93"/>
  <c r="AS94"/>
  <c r="AS114"/>
  <c r="AS12"/>
  <c r="AS11"/>
  <c r="AS24"/>
  <c r="AS23"/>
  <c r="AS4"/>
  <c r="AS118"/>
  <c r="AS119"/>
  <c r="AS120"/>
  <c r="AS115"/>
  <c r="AS116"/>
  <c r="AS117"/>
  <c r="AS21"/>
  <c r="AS33"/>
  <c r="AS32"/>
  <c r="AS37"/>
  <c r="AS38"/>
  <c r="AS39"/>
  <c r="AS50"/>
  <c r="AS51"/>
  <c r="AS49"/>
  <c r="AS53"/>
  <c r="AS52"/>
  <c r="AS58"/>
  <c r="AS72"/>
  <c r="AS71"/>
  <c r="AS74"/>
  <c r="AS73"/>
  <c r="AS75"/>
  <c r="AS76"/>
  <c r="AS100"/>
  <c r="AS86"/>
  <c r="AS99"/>
  <c r="AS121"/>
  <c r="AS123"/>
  <c r="AS127"/>
  <c r="AS128"/>
  <c r="AS129"/>
  <c r="AS130"/>
  <c r="AS134"/>
  <c r="AS135"/>
  <c r="AS136"/>
  <c r="AS137"/>
  <c r="AS138"/>
  <c r="AS139"/>
  <c r="AS141"/>
  <c r="AS140"/>
  <c r="AS142"/>
  <c r="AS131"/>
  <c r="AS132"/>
  <c r="AS133"/>
  <c r="AS14"/>
  <c r="AS10"/>
  <c r="AS143"/>
  <c r="AS144"/>
  <c r="AS145"/>
  <c r="AS146"/>
  <c r="AS147"/>
  <c r="AS150"/>
  <c r="AS151"/>
  <c r="AS152"/>
  <c r="AS153"/>
  <c r="AS148"/>
  <c r="AS149"/>
  <c r="AS154"/>
  <c r="AS155"/>
  <c r="AS156"/>
  <c r="AS157"/>
  <c r="AS158"/>
  <c r="AS159"/>
  <c r="AS160"/>
  <c r="AS161"/>
  <c r="AS162"/>
  <c r="AS163"/>
  <c r="AS164"/>
  <c r="AS166"/>
  <c r="AS167"/>
  <c r="AS165"/>
  <c r="AS168"/>
  <c r="AS169"/>
  <c r="AS170"/>
  <c r="AS171"/>
  <c r="AS172"/>
  <c r="AS173"/>
  <c r="AS174"/>
  <c r="AS175"/>
  <c r="AS176"/>
  <c r="AS177"/>
  <c r="AS178"/>
  <c r="AS179"/>
  <c r="AS180"/>
  <c r="AS181"/>
  <c r="AS182"/>
  <c r="AS184"/>
  <c r="AS185"/>
  <c r="AS186"/>
  <c r="AS187"/>
  <c r="AS13"/>
  <c r="AS183"/>
  <c r="AS188"/>
  <c r="AS189"/>
  <c r="AS190"/>
  <c r="AS191"/>
  <c r="AS192"/>
  <c r="AS193"/>
  <c r="AS194"/>
  <c r="AS195"/>
  <c r="AS196"/>
  <c r="AS17"/>
  <c r="AS198"/>
  <c r="AS199"/>
  <c r="AS201"/>
  <c r="AS202"/>
  <c r="AS203"/>
  <c r="AS204"/>
  <c r="AS205"/>
  <c r="AS206"/>
  <c r="AS207"/>
  <c r="AS208"/>
  <c r="AS209"/>
  <c r="AS210"/>
  <c r="AS211"/>
  <c r="AS212"/>
  <c r="AS213"/>
  <c r="AS214"/>
  <c r="AS215"/>
  <c r="AS216"/>
  <c r="AS217"/>
  <c r="AS218"/>
  <c r="AS219"/>
  <c r="AS220"/>
  <c r="AS221"/>
  <c r="AS222"/>
  <c r="AS223"/>
  <c r="AS224"/>
  <c r="AS225"/>
  <c r="AS226"/>
  <c r="AS227"/>
  <c r="AS197"/>
  <c r="AS22"/>
  <c r="AS200"/>
  <c r="AS228"/>
  <c r="AS229"/>
  <c r="AS230"/>
  <c r="AS68"/>
  <c r="AS231"/>
  <c r="AS232"/>
  <c r="AS233"/>
  <c r="AS124"/>
  <c r="AS125"/>
  <c r="AS126"/>
  <c r="AS234"/>
  <c r="AS235"/>
  <c r="AS236"/>
  <c r="AS237"/>
  <c r="AS238"/>
  <c r="AS239"/>
  <c r="AS240"/>
  <c r="AS241"/>
  <c r="AS242"/>
  <c r="AS243"/>
  <c r="AS244"/>
  <c r="AS245"/>
  <c r="AS246"/>
  <c r="AS247"/>
  <c r="AS248"/>
  <c r="AS249"/>
  <c r="AS250"/>
  <c r="AS251"/>
  <c r="AS252"/>
  <c r="AS253"/>
  <c r="AS254"/>
  <c r="AS255"/>
  <c r="AS256"/>
  <c r="AS257"/>
  <c r="AS258"/>
  <c r="AS259"/>
  <c r="AS260"/>
  <c r="AS261"/>
  <c r="AS47"/>
  <c r="AS263"/>
  <c r="AS264"/>
  <c r="AS265"/>
  <c r="AS262"/>
  <c r="AS267"/>
  <c r="AS266"/>
  <c r="AS268"/>
  <c r="AS269"/>
  <c r="AS270"/>
  <c r="AS271"/>
  <c r="AS272"/>
  <c r="I122"/>
  <c r="I109"/>
  <c r="I108"/>
  <c r="I111"/>
  <c r="I112"/>
  <c r="I106"/>
  <c r="I110"/>
  <c r="I105"/>
  <c r="I6"/>
  <c r="I20"/>
  <c r="I25"/>
  <c r="I29"/>
  <c r="I54"/>
  <c r="I55"/>
  <c r="I56"/>
  <c r="I57"/>
  <c r="I60"/>
  <c r="I61"/>
  <c r="I62"/>
  <c r="I101"/>
  <c r="I102"/>
  <c r="I104"/>
  <c r="I103"/>
  <c r="I107"/>
  <c r="I113"/>
  <c r="I3"/>
  <c r="I5"/>
  <c r="I7"/>
  <c r="I8"/>
  <c r="I9"/>
  <c r="I15"/>
  <c r="I98"/>
  <c r="I97"/>
  <c r="I96"/>
  <c r="I95"/>
  <c r="I16"/>
  <c r="I18"/>
  <c r="I19"/>
  <c r="I26"/>
  <c r="I27"/>
  <c r="I28"/>
  <c r="I30"/>
  <c r="I31"/>
  <c r="I34"/>
  <c r="I35"/>
  <c r="I36"/>
  <c r="I40"/>
  <c r="I41"/>
  <c r="I42"/>
  <c r="I43"/>
  <c r="I44"/>
  <c r="I45"/>
  <c r="I46"/>
  <c r="I48"/>
  <c r="I59"/>
  <c r="I63"/>
  <c r="I64"/>
  <c r="I65"/>
  <c r="I66"/>
  <c r="I67"/>
  <c r="I69"/>
  <c r="I70"/>
  <c r="I77"/>
  <c r="I78"/>
  <c r="I79"/>
  <c r="I80"/>
  <c r="I81"/>
  <c r="I82"/>
  <c r="I83"/>
  <c r="I84"/>
  <c r="I85"/>
  <c r="I87"/>
  <c r="I88"/>
  <c r="I89"/>
  <c r="I90"/>
  <c r="I91"/>
  <c r="I92"/>
  <c r="I93"/>
  <c r="I94"/>
  <c r="I114"/>
  <c r="I12"/>
  <c r="I11"/>
  <c r="I24"/>
  <c r="I23"/>
  <c r="I4"/>
  <c r="I118"/>
  <c r="I119"/>
  <c r="I120"/>
  <c r="I115"/>
  <c r="I116"/>
  <c r="I117"/>
  <c r="I21"/>
  <c r="I33"/>
  <c r="I32"/>
  <c r="I37"/>
  <c r="I38"/>
  <c r="I39"/>
  <c r="I50"/>
  <c r="I51"/>
  <c r="I49"/>
  <c r="I53"/>
  <c r="I52"/>
  <c r="I58"/>
  <c r="I72"/>
  <c r="I71"/>
  <c r="I74"/>
  <c r="I73"/>
  <c r="I75"/>
  <c r="I76"/>
  <c r="I100"/>
  <c r="I86"/>
  <c r="I99"/>
  <c r="I121"/>
  <c r="I123"/>
  <c r="I127"/>
  <c r="I128"/>
  <c r="I129"/>
  <c r="I130"/>
  <c r="I134"/>
  <c r="I135"/>
  <c r="I136"/>
  <c r="I137"/>
  <c r="I138"/>
  <c r="I139"/>
  <c r="I141"/>
  <c r="I140"/>
  <c r="I142"/>
  <c r="I131"/>
  <c r="I132"/>
  <c r="I133"/>
  <c r="I14"/>
  <c r="I10"/>
  <c r="I143"/>
  <c r="I144"/>
  <c r="I145"/>
  <c r="I146"/>
  <c r="I147"/>
  <c r="I150"/>
  <c r="I151"/>
  <c r="I152"/>
  <c r="I153"/>
  <c r="I148"/>
  <c r="I149"/>
  <c r="I154"/>
  <c r="I155"/>
  <c r="I156"/>
  <c r="I157"/>
  <c r="I158"/>
  <c r="I159"/>
  <c r="I160"/>
  <c r="I161"/>
  <c r="I162"/>
  <c r="I163"/>
  <c r="I164"/>
  <c r="I166"/>
  <c r="I167"/>
  <c r="I165"/>
  <c r="I168"/>
  <c r="I169"/>
  <c r="I170"/>
  <c r="I171"/>
  <c r="I172"/>
  <c r="I173"/>
  <c r="I174"/>
  <c r="I175"/>
  <c r="I176"/>
  <c r="I177"/>
  <c r="I178"/>
  <c r="I179"/>
  <c r="I180"/>
  <c r="I181"/>
  <c r="I182"/>
  <c r="I184"/>
  <c r="I185"/>
  <c r="I186"/>
  <c r="I187"/>
  <c r="I13"/>
  <c r="I183"/>
  <c r="I188"/>
  <c r="I189"/>
  <c r="I190"/>
  <c r="I191"/>
  <c r="I192"/>
  <c r="I193"/>
  <c r="I194"/>
  <c r="I195"/>
  <c r="I196"/>
  <c r="I17"/>
  <c r="I198"/>
  <c r="I199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197"/>
  <c r="I22"/>
  <c r="I200"/>
  <c r="I228"/>
  <c r="I229"/>
  <c r="I230"/>
  <c r="I68"/>
  <c r="I231"/>
  <c r="I232"/>
  <c r="I233"/>
  <c r="I124"/>
  <c r="I125"/>
  <c r="I126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47"/>
  <c r="I263"/>
  <c r="I264"/>
  <c r="I265"/>
  <c r="I262"/>
  <c r="I267"/>
  <c r="I266"/>
  <c r="I268"/>
  <c r="I269"/>
  <c r="I270"/>
  <c r="I271"/>
  <c r="I272"/>
  <c r="H122"/>
  <c r="H109"/>
  <c r="H108"/>
  <c r="H111"/>
  <c r="H112"/>
  <c r="H106"/>
  <c r="H110"/>
  <c r="H105"/>
  <c r="H6"/>
  <c r="H20"/>
  <c r="H25"/>
  <c r="H29"/>
  <c r="H54"/>
  <c r="H55"/>
  <c r="H56"/>
  <c r="H57"/>
  <c r="H60"/>
  <c r="H61"/>
  <c r="H62"/>
  <c r="H101"/>
  <c r="H102"/>
  <c r="H104"/>
  <c r="H103"/>
  <c r="H107"/>
  <c r="H113"/>
  <c r="H3"/>
  <c r="H5"/>
  <c r="H7"/>
  <c r="H8"/>
  <c r="H9"/>
  <c r="H15"/>
  <c r="H98"/>
  <c r="H97"/>
  <c r="H96"/>
  <c r="H95"/>
  <c r="H16"/>
  <c r="H18"/>
  <c r="H19"/>
  <c r="H26"/>
  <c r="H27"/>
  <c r="H28"/>
  <c r="H30"/>
  <c r="H31"/>
  <c r="H34"/>
  <c r="H35"/>
  <c r="H36"/>
  <c r="H40"/>
  <c r="H41"/>
  <c r="H42"/>
  <c r="H43"/>
  <c r="H44"/>
  <c r="H45"/>
  <c r="H46"/>
  <c r="H48"/>
  <c r="H59"/>
  <c r="H63"/>
  <c r="H64"/>
  <c r="H65"/>
  <c r="H66"/>
  <c r="H67"/>
  <c r="H69"/>
  <c r="H70"/>
  <c r="H77"/>
  <c r="H78"/>
  <c r="H79"/>
  <c r="H80"/>
  <c r="H81"/>
  <c r="H82"/>
  <c r="H83"/>
  <c r="H84"/>
  <c r="H85"/>
  <c r="H87"/>
  <c r="H88"/>
  <c r="H89"/>
  <c r="H90"/>
  <c r="H91"/>
  <c r="H92"/>
  <c r="H93"/>
  <c r="H94"/>
  <c r="H114"/>
  <c r="H12"/>
  <c r="H11"/>
  <c r="H24"/>
  <c r="H23"/>
  <c r="H4"/>
  <c r="H118"/>
  <c r="H119"/>
  <c r="H120"/>
  <c r="H115"/>
  <c r="H116"/>
  <c r="H117"/>
  <c r="H21"/>
  <c r="H33"/>
  <c r="H32"/>
  <c r="H37"/>
  <c r="H38"/>
  <c r="H39"/>
  <c r="H50"/>
  <c r="H51"/>
  <c r="H49"/>
  <c r="H53"/>
  <c r="H52"/>
  <c r="H58"/>
  <c r="H72"/>
  <c r="H71"/>
  <c r="H74"/>
  <c r="H73"/>
  <c r="H75"/>
  <c r="H76"/>
  <c r="H100"/>
  <c r="H86"/>
  <c r="H99"/>
  <c r="H121"/>
  <c r="H123"/>
  <c r="H127"/>
  <c r="H128"/>
  <c r="H129"/>
  <c r="H130"/>
  <c r="H134"/>
  <c r="H135"/>
  <c r="H136"/>
  <c r="H137"/>
  <c r="H138"/>
  <c r="H139"/>
  <c r="H141"/>
  <c r="H140"/>
  <c r="H142"/>
  <c r="H131"/>
  <c r="H132"/>
  <c r="H133"/>
  <c r="H14"/>
  <c r="H10"/>
  <c r="H143"/>
  <c r="H144"/>
  <c r="H145"/>
  <c r="H146"/>
  <c r="H147"/>
  <c r="H150"/>
  <c r="H151"/>
  <c r="H152"/>
  <c r="H153"/>
  <c r="H148"/>
  <c r="H149"/>
  <c r="H154"/>
  <c r="H155"/>
  <c r="H156"/>
  <c r="H157"/>
  <c r="H158"/>
  <c r="H159"/>
  <c r="H160"/>
  <c r="H161"/>
  <c r="H162"/>
  <c r="H163"/>
  <c r="H164"/>
  <c r="H166"/>
  <c r="H167"/>
  <c r="H165"/>
  <c r="H168"/>
  <c r="H169"/>
  <c r="H170"/>
  <c r="H171"/>
  <c r="H172"/>
  <c r="H173"/>
  <c r="H174"/>
  <c r="H175"/>
  <c r="H176"/>
  <c r="H177"/>
  <c r="H178"/>
  <c r="H179"/>
  <c r="H180"/>
  <c r="H181"/>
  <c r="H182"/>
  <c r="H184"/>
  <c r="H185"/>
  <c r="H186"/>
  <c r="H187"/>
  <c r="H13"/>
  <c r="H183"/>
  <c r="H188"/>
  <c r="H189"/>
  <c r="H190"/>
  <c r="H191"/>
  <c r="H192"/>
  <c r="H193"/>
  <c r="H194"/>
  <c r="H195"/>
  <c r="H196"/>
  <c r="H17"/>
  <c r="H198"/>
  <c r="H199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197"/>
  <c r="H22"/>
  <c r="H200"/>
  <c r="H228"/>
  <c r="H229"/>
  <c r="H230"/>
  <c r="H68"/>
  <c r="H231"/>
  <c r="H232"/>
  <c r="H233"/>
  <c r="H124"/>
  <c r="H125"/>
  <c r="H126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47"/>
  <c r="H263"/>
  <c r="H264"/>
  <c r="H265"/>
  <c r="H262"/>
  <c r="H267"/>
  <c r="H266"/>
  <c r="H268"/>
  <c r="H269"/>
  <c r="H270"/>
  <c r="H271"/>
  <c r="H272"/>
  <c r="AW122"/>
  <c r="AX122"/>
  <c r="AY122"/>
  <c r="AZ122"/>
  <c r="AW109"/>
  <c r="AX109"/>
  <c r="AY109"/>
  <c r="AZ109"/>
  <c r="AW108"/>
  <c r="AX108"/>
  <c r="AY108"/>
  <c r="AZ108"/>
  <c r="AW111"/>
  <c r="AX111"/>
  <c r="AY111"/>
  <c r="AZ111"/>
  <c r="AW112"/>
  <c r="AX112"/>
  <c r="AY112"/>
  <c r="AZ112"/>
  <c r="AW106"/>
  <c r="AX106"/>
  <c r="AY106"/>
  <c r="AZ106"/>
  <c r="AW110"/>
  <c r="AX110"/>
  <c r="AY110"/>
  <c r="AZ110"/>
  <c r="AW105"/>
  <c r="AX105"/>
  <c r="AY105"/>
  <c r="AZ105"/>
  <c r="AW6"/>
  <c r="AX6"/>
  <c r="AY6"/>
  <c r="AZ6"/>
  <c r="AW20"/>
  <c r="AX20"/>
  <c r="AY20"/>
  <c r="AZ20"/>
  <c r="AW25"/>
  <c r="AX25"/>
  <c r="AY25"/>
  <c r="AZ25"/>
  <c r="AW29"/>
  <c r="AX29"/>
  <c r="AY29"/>
  <c r="AZ29"/>
  <c r="AW54"/>
  <c r="AX54"/>
  <c r="AY54"/>
  <c r="AZ54"/>
  <c r="AW55"/>
  <c r="AX55"/>
  <c r="AY55"/>
  <c r="AZ55"/>
  <c r="AW56"/>
  <c r="AX56"/>
  <c r="AY56"/>
  <c r="AZ56"/>
  <c r="AW57"/>
  <c r="AX57"/>
  <c r="AY57"/>
  <c r="AZ57"/>
  <c r="AW60"/>
  <c r="AX60"/>
  <c r="AY60"/>
  <c r="AZ60"/>
  <c r="AW61"/>
  <c r="AX61"/>
  <c r="AY61"/>
  <c r="AZ61"/>
  <c r="AW62"/>
  <c r="AX62"/>
  <c r="AY62"/>
  <c r="AZ62"/>
  <c r="AW101"/>
  <c r="AX101"/>
  <c r="AY101"/>
  <c r="AZ101"/>
  <c r="AW102"/>
  <c r="AX102"/>
  <c r="AY102"/>
  <c r="AZ102"/>
  <c r="AW104"/>
  <c r="AX104"/>
  <c r="AY104"/>
  <c r="AZ104"/>
  <c r="AW103"/>
  <c r="AX103"/>
  <c r="AY103"/>
  <c r="AZ103"/>
  <c r="AW107"/>
  <c r="AX107"/>
  <c r="AY107"/>
  <c r="AZ107"/>
  <c r="AW113"/>
  <c r="AX113"/>
  <c r="AY113"/>
  <c r="AZ113"/>
  <c r="AW3"/>
  <c r="AX3"/>
  <c r="AY3"/>
  <c r="AZ3"/>
  <c r="AW5"/>
  <c r="AX5"/>
  <c r="AY5"/>
  <c r="AZ5"/>
  <c r="AW7"/>
  <c r="AX7"/>
  <c r="AY7"/>
  <c r="AZ7"/>
  <c r="AW8"/>
  <c r="AX8"/>
  <c r="AY8"/>
  <c r="AZ8"/>
  <c r="AW9"/>
  <c r="AX9"/>
  <c r="AY9"/>
  <c r="AZ9"/>
  <c r="AW15"/>
  <c r="AX15"/>
  <c r="AY15"/>
  <c r="AZ15"/>
  <c r="AW98"/>
  <c r="AX98"/>
  <c r="AY98"/>
  <c r="AZ98"/>
  <c r="AW97"/>
  <c r="AX97"/>
  <c r="AY97"/>
  <c r="AZ97"/>
  <c r="AW96"/>
  <c r="AX96"/>
  <c r="AY96"/>
  <c r="AZ96"/>
  <c r="AW95"/>
  <c r="AX95"/>
  <c r="AY95"/>
  <c r="AZ95"/>
  <c r="AW16"/>
  <c r="AX16"/>
  <c r="AY16"/>
  <c r="AZ16"/>
  <c r="AW18"/>
  <c r="AX18"/>
  <c r="AY18"/>
  <c r="AZ18"/>
  <c r="AW19"/>
  <c r="AX19"/>
  <c r="AY19"/>
  <c r="AZ19"/>
  <c r="AW26"/>
  <c r="AX26"/>
  <c r="AY26"/>
  <c r="AZ26"/>
  <c r="AW27"/>
  <c r="AX27"/>
  <c r="AY27"/>
  <c r="AZ27"/>
  <c r="AW28"/>
  <c r="AX28"/>
  <c r="AY28"/>
  <c r="AZ28"/>
  <c r="AW30"/>
  <c r="AX30"/>
  <c r="AY30"/>
  <c r="AZ30"/>
  <c r="AW31"/>
  <c r="AX31"/>
  <c r="AY31"/>
  <c r="AZ31"/>
  <c r="AW34"/>
  <c r="AX34"/>
  <c r="AY34"/>
  <c r="AZ34"/>
  <c r="AW35"/>
  <c r="AX35"/>
  <c r="AY35"/>
  <c r="AZ35"/>
  <c r="AW36"/>
  <c r="AX36"/>
  <c r="AY36"/>
  <c r="AZ36"/>
  <c r="AW40"/>
  <c r="AX40"/>
  <c r="AY40"/>
  <c r="AZ40"/>
  <c r="AW41"/>
  <c r="AX41"/>
  <c r="AY41"/>
  <c r="AZ41"/>
  <c r="AW42"/>
  <c r="AX42"/>
  <c r="AY42"/>
  <c r="AZ42"/>
  <c r="AW43"/>
  <c r="AX43"/>
  <c r="AY43"/>
  <c r="AZ43"/>
  <c r="AW44"/>
  <c r="AX44"/>
  <c r="AY44"/>
  <c r="AZ44"/>
  <c r="AW45"/>
  <c r="AX45"/>
  <c r="AY45"/>
  <c r="AZ45"/>
  <c r="AW46"/>
  <c r="AX46"/>
  <c r="AY46"/>
  <c r="AZ46"/>
  <c r="AW48"/>
  <c r="AX48"/>
  <c r="AY48"/>
  <c r="AZ48"/>
  <c r="AW59"/>
  <c r="AX59"/>
  <c r="AY59"/>
  <c r="AZ59"/>
  <c r="AW63"/>
  <c r="AX63"/>
  <c r="AY63"/>
  <c r="AZ63"/>
  <c r="AW64"/>
  <c r="AX64"/>
  <c r="AY64"/>
  <c r="AZ64"/>
  <c r="AW65"/>
  <c r="AX65"/>
  <c r="AY65"/>
  <c r="AZ65"/>
  <c r="AW66"/>
  <c r="AX66"/>
  <c r="AY66"/>
  <c r="AZ66"/>
  <c r="AW67"/>
  <c r="AX67"/>
  <c r="AY67"/>
  <c r="AZ67"/>
  <c r="AW69"/>
  <c r="AX69"/>
  <c r="AY69"/>
  <c r="AZ69"/>
  <c r="AW70"/>
  <c r="AX70"/>
  <c r="AY70"/>
  <c r="AZ70"/>
  <c r="AW77"/>
  <c r="AX77"/>
  <c r="AY77"/>
  <c r="AZ77"/>
  <c r="AW78"/>
  <c r="AX78"/>
  <c r="AY78"/>
  <c r="AZ78"/>
  <c r="AW79"/>
  <c r="AX79"/>
  <c r="AY79"/>
  <c r="AZ79"/>
  <c r="AW80"/>
  <c r="AX80"/>
  <c r="AY80"/>
  <c r="AZ80"/>
  <c r="AW81"/>
  <c r="AX81"/>
  <c r="AY81"/>
  <c r="AZ81"/>
  <c r="AW82"/>
  <c r="AX82"/>
  <c r="AY82"/>
  <c r="AZ82"/>
  <c r="AW83"/>
  <c r="AX83"/>
  <c r="AY83"/>
  <c r="AZ83"/>
  <c r="AW84"/>
  <c r="AX84"/>
  <c r="AY84"/>
  <c r="AZ84"/>
  <c r="AW85"/>
  <c r="AX85"/>
  <c r="AY85"/>
  <c r="AZ85"/>
  <c r="AW87"/>
  <c r="AX87"/>
  <c r="AY87"/>
  <c r="AZ87"/>
  <c r="AW88"/>
  <c r="AX88"/>
  <c r="AY88"/>
  <c r="AZ88"/>
  <c r="AW89"/>
  <c r="AX89"/>
  <c r="AY89"/>
  <c r="AZ89"/>
  <c r="AW90"/>
  <c r="AX90"/>
  <c r="AY90"/>
  <c r="AZ90"/>
  <c r="AW91"/>
  <c r="AX91"/>
  <c r="AY91"/>
  <c r="AZ91"/>
  <c r="AW92"/>
  <c r="AX92"/>
  <c r="AY92"/>
  <c r="AZ92"/>
  <c r="AW93"/>
  <c r="AX93"/>
  <c r="AY93"/>
  <c r="AZ93"/>
  <c r="AW94"/>
  <c r="AX94"/>
  <c r="AY94"/>
  <c r="AZ94"/>
  <c r="AW114"/>
  <c r="AX114"/>
  <c r="AY114"/>
  <c r="AZ114"/>
  <c r="AW12"/>
  <c r="AX12"/>
  <c r="AY12"/>
  <c r="AZ12"/>
  <c r="AW11"/>
  <c r="AX11"/>
  <c r="AY11"/>
  <c r="AZ11"/>
  <c r="AW24"/>
  <c r="AX24"/>
  <c r="AY24"/>
  <c r="AZ24"/>
  <c r="AW23"/>
  <c r="AX23"/>
  <c r="AY23"/>
  <c r="AZ23"/>
  <c r="AW4"/>
  <c r="AX4"/>
  <c r="AY4"/>
  <c r="AZ4"/>
  <c r="AW118"/>
  <c r="AX118"/>
  <c r="AY118"/>
  <c r="AZ118"/>
  <c r="AW119"/>
  <c r="AX119"/>
  <c r="AY119"/>
  <c r="AZ119"/>
  <c r="AW120"/>
  <c r="AX120"/>
  <c r="AY120"/>
  <c r="AZ120"/>
  <c r="AW115"/>
  <c r="AX115"/>
  <c r="AY115"/>
  <c r="AZ115"/>
  <c r="AW116"/>
  <c r="AX116"/>
  <c r="AY116"/>
  <c r="AZ116"/>
  <c r="AW117"/>
  <c r="AX117"/>
  <c r="AY117"/>
  <c r="AZ117"/>
  <c r="AW21"/>
  <c r="AX21"/>
  <c r="AY21"/>
  <c r="AZ21"/>
  <c r="AW33"/>
  <c r="AX33"/>
  <c r="AY33"/>
  <c r="AZ33"/>
  <c r="AW32"/>
  <c r="AX32"/>
  <c r="AY32"/>
  <c r="AZ32"/>
  <c r="AW37"/>
  <c r="AX37"/>
  <c r="AY37"/>
  <c r="AZ37"/>
  <c r="AW38"/>
  <c r="AX38"/>
  <c r="AY38"/>
  <c r="AZ38"/>
  <c r="AW39"/>
  <c r="AX39"/>
  <c r="AY39"/>
  <c r="AZ39"/>
  <c r="AW50"/>
  <c r="AX50"/>
  <c r="AY50"/>
  <c r="AZ50"/>
  <c r="AW51"/>
  <c r="AX51"/>
  <c r="AY51"/>
  <c r="AZ51"/>
  <c r="AW49"/>
  <c r="AX49"/>
  <c r="AY49"/>
  <c r="AZ49"/>
  <c r="AW53"/>
  <c r="AX53"/>
  <c r="AY53"/>
  <c r="AZ53"/>
  <c r="AW52"/>
  <c r="AX52"/>
  <c r="AY52"/>
  <c r="AZ52"/>
  <c r="AW58"/>
  <c r="AX58"/>
  <c r="AY58"/>
  <c r="AZ58"/>
  <c r="AW72"/>
  <c r="AX72"/>
  <c r="AY72"/>
  <c r="AZ72"/>
  <c r="AW71"/>
  <c r="AX71"/>
  <c r="AY71"/>
  <c r="AZ71"/>
  <c r="AW74"/>
  <c r="AX74"/>
  <c r="AY74"/>
  <c r="AZ74"/>
  <c r="AW73"/>
  <c r="AX73"/>
  <c r="AY73"/>
  <c r="AZ73"/>
  <c r="AW75"/>
  <c r="AX75"/>
  <c r="AY75"/>
  <c r="AZ75"/>
  <c r="AW76"/>
  <c r="AX76"/>
  <c r="AY76"/>
  <c r="AZ76"/>
  <c r="AW100"/>
  <c r="AX100"/>
  <c r="AY100"/>
  <c r="AZ100"/>
  <c r="AW86"/>
  <c r="AX86"/>
  <c r="AY86"/>
  <c r="AZ86"/>
  <c r="AW99"/>
  <c r="AX99"/>
  <c r="AY99"/>
  <c r="AZ99"/>
  <c r="AW121"/>
  <c r="AX121"/>
  <c r="AY121"/>
  <c r="AZ121"/>
  <c r="AW123"/>
  <c r="AX123"/>
  <c r="AY123"/>
  <c r="AZ123"/>
  <c r="AW127"/>
  <c r="AX127"/>
  <c r="AY127"/>
  <c r="AZ127"/>
  <c r="AW128"/>
  <c r="AX128"/>
  <c r="AY128"/>
  <c r="AZ128"/>
  <c r="AW129"/>
  <c r="AX129"/>
  <c r="AY129"/>
  <c r="AZ129"/>
  <c r="AW130"/>
  <c r="AX130"/>
  <c r="AY130"/>
  <c r="AZ130"/>
  <c r="AW134"/>
  <c r="AX134"/>
  <c r="AY134"/>
  <c r="AZ134"/>
  <c r="AW135"/>
  <c r="AX135"/>
  <c r="AY135"/>
  <c r="AZ135"/>
  <c r="AW136"/>
  <c r="AX136"/>
  <c r="AY136"/>
  <c r="AZ136"/>
  <c r="AW137"/>
  <c r="AX137"/>
  <c r="AY137"/>
  <c r="AZ137"/>
  <c r="AW138"/>
  <c r="AX138"/>
  <c r="AY138"/>
  <c r="AZ138"/>
  <c r="AW139"/>
  <c r="AX139"/>
  <c r="AY139"/>
  <c r="AZ139"/>
  <c r="AW141"/>
  <c r="AX141"/>
  <c r="AY141"/>
  <c r="AZ141"/>
  <c r="AW140"/>
  <c r="AX140"/>
  <c r="AY140"/>
  <c r="AZ140"/>
  <c r="AW142"/>
  <c r="AX142"/>
  <c r="AY142"/>
  <c r="AZ142"/>
  <c r="AW131"/>
  <c r="AX131"/>
  <c r="AY131"/>
  <c r="AZ131"/>
  <c r="AW132"/>
  <c r="AX132"/>
  <c r="AY132"/>
  <c r="AZ132"/>
  <c r="AW133"/>
  <c r="AX133"/>
  <c r="AY133"/>
  <c r="AZ133"/>
  <c r="AW14"/>
  <c r="AX14"/>
  <c r="AY14"/>
  <c r="AZ14"/>
  <c r="AW10"/>
  <c r="AX10"/>
  <c r="AY10"/>
  <c r="AZ10"/>
  <c r="AW143"/>
  <c r="AX143"/>
  <c r="AY143"/>
  <c r="AZ143"/>
  <c r="AW144"/>
  <c r="AX144"/>
  <c r="AY144"/>
  <c r="AZ144"/>
  <c r="AW145"/>
  <c r="AX145"/>
  <c r="AY145"/>
  <c r="AZ145"/>
  <c r="AW146"/>
  <c r="AX146"/>
  <c r="AY146"/>
  <c r="AZ146"/>
  <c r="AW147"/>
  <c r="AX147"/>
  <c r="AY147"/>
  <c r="AZ147"/>
  <c r="AW150"/>
  <c r="AX150"/>
  <c r="AY150"/>
  <c r="AZ150"/>
  <c r="AW151"/>
  <c r="AX151"/>
  <c r="AY151"/>
  <c r="AZ151"/>
  <c r="AW152"/>
  <c r="AX152"/>
  <c r="AY152"/>
  <c r="AZ152"/>
  <c r="AW153"/>
  <c r="AX153"/>
  <c r="AY153"/>
  <c r="AZ153"/>
  <c r="AW148"/>
  <c r="AX148"/>
  <c r="AY148"/>
  <c r="AZ148"/>
  <c r="AW149"/>
  <c r="AX149"/>
  <c r="AY149"/>
  <c r="AZ149"/>
  <c r="AW154"/>
  <c r="AX154"/>
  <c r="AY154"/>
  <c r="AZ154"/>
  <c r="AW155"/>
  <c r="AX155"/>
  <c r="AY155"/>
  <c r="AZ155"/>
  <c r="AW156"/>
  <c r="AX156"/>
  <c r="AY156"/>
  <c r="AZ156"/>
  <c r="AW157"/>
  <c r="AX157"/>
  <c r="AY157"/>
  <c r="AZ157"/>
  <c r="AW158"/>
  <c r="AX158"/>
  <c r="AY158"/>
  <c r="AZ158"/>
  <c r="AW159"/>
  <c r="AX159"/>
  <c r="AY159"/>
  <c r="AZ159"/>
  <c r="AW160"/>
  <c r="AX160"/>
  <c r="AY160"/>
  <c r="AZ160"/>
  <c r="AW161"/>
  <c r="AX161"/>
  <c r="AY161"/>
  <c r="AZ161"/>
  <c r="AW162"/>
  <c r="AX162"/>
  <c r="AY162"/>
  <c r="AZ162"/>
  <c r="AW163"/>
  <c r="AX163"/>
  <c r="AY163"/>
  <c r="AZ163"/>
  <c r="AW164"/>
  <c r="AX164"/>
  <c r="AY164"/>
  <c r="AZ164"/>
  <c r="AW166"/>
  <c r="AX166"/>
  <c r="AY166"/>
  <c r="AZ166"/>
  <c r="AW167"/>
  <c r="AX167"/>
  <c r="AY167"/>
  <c r="AZ167"/>
  <c r="AW165"/>
  <c r="AX165"/>
  <c r="AY165"/>
  <c r="AZ165"/>
  <c r="AW168"/>
  <c r="AX168"/>
  <c r="AY168"/>
  <c r="AZ168"/>
  <c r="AW169"/>
  <c r="AX169"/>
  <c r="AY169"/>
  <c r="AZ169"/>
  <c r="AW170"/>
  <c r="AX170"/>
  <c r="AY170"/>
  <c r="AZ170"/>
  <c r="AW171"/>
  <c r="AX171"/>
  <c r="AY171"/>
  <c r="AZ171"/>
  <c r="AW172"/>
  <c r="AX172"/>
  <c r="AY172"/>
  <c r="AZ172"/>
  <c r="AW173"/>
  <c r="AX173"/>
  <c r="AY173"/>
  <c r="AZ173"/>
  <c r="AW174"/>
  <c r="AX174"/>
  <c r="AY174"/>
  <c r="AZ174"/>
  <c r="AW175"/>
  <c r="AX175"/>
  <c r="AY175"/>
  <c r="AZ175"/>
  <c r="AW176"/>
  <c r="AX176"/>
  <c r="AY176"/>
  <c r="AZ176"/>
  <c r="AW177"/>
  <c r="AX177"/>
  <c r="AY177"/>
  <c r="AZ177"/>
  <c r="AW178"/>
  <c r="AX178"/>
  <c r="AY178"/>
  <c r="AZ178"/>
  <c r="AW179"/>
  <c r="AX179"/>
  <c r="AY179"/>
  <c r="AZ179"/>
  <c r="AW180"/>
  <c r="AX180"/>
  <c r="AY180"/>
  <c r="AZ180"/>
  <c r="AW181"/>
  <c r="AX181"/>
  <c r="AY181"/>
  <c r="AZ181"/>
  <c r="AW182"/>
  <c r="AX182"/>
  <c r="AY182"/>
  <c r="AZ182"/>
  <c r="AW184"/>
  <c r="AX184"/>
  <c r="AY184"/>
  <c r="AZ184"/>
  <c r="AW185"/>
  <c r="AX185"/>
  <c r="AY185"/>
  <c r="AZ185"/>
  <c r="AW186"/>
  <c r="AX186"/>
  <c r="AY186"/>
  <c r="AZ186"/>
  <c r="AW187"/>
  <c r="AX187"/>
  <c r="AY187"/>
  <c r="AZ187"/>
  <c r="AW13"/>
  <c r="AX13"/>
  <c r="AY13"/>
  <c r="AZ13"/>
  <c r="AW183"/>
  <c r="AX183"/>
  <c r="AY183"/>
  <c r="AZ183"/>
  <c r="AW188"/>
  <c r="AX188"/>
  <c r="AY188"/>
  <c r="AZ188"/>
  <c r="AW189"/>
  <c r="AX189"/>
  <c r="AY189"/>
  <c r="AZ189"/>
  <c r="AW190"/>
  <c r="AX190"/>
  <c r="AY190"/>
  <c r="AZ190"/>
  <c r="AW191"/>
  <c r="AX191"/>
  <c r="AY191"/>
  <c r="AZ191"/>
  <c r="AW192"/>
  <c r="AX192"/>
  <c r="AY192"/>
  <c r="AZ192"/>
  <c r="AW193"/>
  <c r="AX193"/>
  <c r="AY193"/>
  <c r="AZ193"/>
  <c r="AW194"/>
  <c r="AX194"/>
  <c r="AY194"/>
  <c r="AZ194"/>
  <c r="AW195"/>
  <c r="AX195"/>
  <c r="AY195"/>
  <c r="AZ195"/>
  <c r="AW196"/>
  <c r="AX196"/>
  <c r="AY196"/>
  <c r="AZ196"/>
  <c r="AW17"/>
  <c r="AX17"/>
  <c r="AY17"/>
  <c r="AZ17"/>
  <c r="AW198"/>
  <c r="AX198"/>
  <c r="AY198"/>
  <c r="AZ198"/>
  <c r="AW199"/>
  <c r="AX199"/>
  <c r="AY199"/>
  <c r="AZ199"/>
  <c r="AW201"/>
  <c r="AX201"/>
  <c r="AY201"/>
  <c r="AZ201"/>
  <c r="AW202"/>
  <c r="AX202"/>
  <c r="AY202"/>
  <c r="AZ202"/>
  <c r="AW203"/>
  <c r="AX203"/>
  <c r="AY203"/>
  <c r="AZ203"/>
  <c r="AW204"/>
  <c r="AX204"/>
  <c r="AY204"/>
  <c r="AZ204"/>
  <c r="AW205"/>
  <c r="AX205"/>
  <c r="AY205"/>
  <c r="AZ205"/>
  <c r="AW206"/>
  <c r="AX206"/>
  <c r="AY206"/>
  <c r="AZ206"/>
  <c r="AW207"/>
  <c r="AX207"/>
  <c r="AY207"/>
  <c r="AZ207"/>
  <c r="AW208"/>
  <c r="AX208"/>
  <c r="AY208"/>
  <c r="AZ208"/>
  <c r="AW209"/>
  <c r="AX209"/>
  <c r="AY209"/>
  <c r="AZ209"/>
  <c r="AW210"/>
  <c r="AX210"/>
  <c r="AY210"/>
  <c r="AZ210"/>
  <c r="AW211"/>
  <c r="AX211"/>
  <c r="AY211"/>
  <c r="AZ211"/>
  <c r="AW212"/>
  <c r="AX212"/>
  <c r="AY212"/>
  <c r="AZ212"/>
  <c r="AW213"/>
  <c r="AX213"/>
  <c r="AY213"/>
  <c r="AZ213"/>
  <c r="AW214"/>
  <c r="AX214"/>
  <c r="AY214"/>
  <c r="AZ214"/>
  <c r="AW215"/>
  <c r="AX215"/>
  <c r="AY215"/>
  <c r="AZ215"/>
  <c r="AW216"/>
  <c r="AX216"/>
  <c r="AY216"/>
  <c r="AZ216"/>
  <c r="AW217"/>
  <c r="AX217"/>
  <c r="AY217"/>
  <c r="AZ217"/>
  <c r="AW218"/>
  <c r="AX218"/>
  <c r="AY218"/>
  <c r="AZ218"/>
  <c r="AW219"/>
  <c r="AX219"/>
  <c r="AY219"/>
  <c r="AZ219"/>
  <c r="AW220"/>
  <c r="AX220"/>
  <c r="AY220"/>
  <c r="AZ220"/>
  <c r="AW221"/>
  <c r="AX221"/>
  <c r="AY221"/>
  <c r="AZ221"/>
  <c r="AW222"/>
  <c r="AX222"/>
  <c r="AY222"/>
  <c r="AZ222"/>
  <c r="AW223"/>
  <c r="AX223"/>
  <c r="AY223"/>
  <c r="AZ223"/>
  <c r="AW224"/>
  <c r="AX224"/>
  <c r="AY224"/>
  <c r="AZ224"/>
  <c r="AW225"/>
  <c r="AX225"/>
  <c r="AY225"/>
  <c r="AZ225"/>
  <c r="AW226"/>
  <c r="AX226"/>
  <c r="AY226"/>
  <c r="AZ226"/>
  <c r="AW227"/>
  <c r="AX227"/>
  <c r="AY227"/>
  <c r="AZ227"/>
  <c r="AW197"/>
  <c r="AX197"/>
  <c r="AY197"/>
  <c r="AZ197"/>
  <c r="AW22"/>
  <c r="AX22"/>
  <c r="AY22"/>
  <c r="AZ22"/>
  <c r="AW200"/>
  <c r="AX200"/>
  <c r="AY200"/>
  <c r="AZ200"/>
  <c r="AW228"/>
  <c r="AX228"/>
  <c r="AY228"/>
  <c r="AZ228"/>
  <c r="AW229"/>
  <c r="AX229"/>
  <c r="AY229"/>
  <c r="AZ229"/>
  <c r="AW230"/>
  <c r="AX230"/>
  <c r="AY230"/>
  <c r="AZ230"/>
  <c r="AW68"/>
  <c r="AX68"/>
  <c r="AY68"/>
  <c r="AZ68"/>
  <c r="AW231"/>
  <c r="AX231"/>
  <c r="AY231"/>
  <c r="AZ231"/>
  <c r="AW232"/>
  <c r="AX232"/>
  <c r="AY232"/>
  <c r="AZ232"/>
  <c r="AW233"/>
  <c r="AX233"/>
  <c r="AY233"/>
  <c r="AZ233"/>
  <c r="AW124"/>
  <c r="AX124"/>
  <c r="AY124"/>
  <c r="AZ124"/>
  <c r="AW125"/>
  <c r="AX125"/>
  <c r="AY125"/>
  <c r="AZ125"/>
  <c r="AW126"/>
  <c r="AX126"/>
  <c r="AY126"/>
  <c r="AZ126"/>
  <c r="AW234"/>
  <c r="AX234"/>
  <c r="AY234"/>
  <c r="AZ234"/>
  <c r="AW235"/>
  <c r="AX235"/>
  <c r="AY235"/>
  <c r="AZ235"/>
  <c r="AW236"/>
  <c r="AX236"/>
  <c r="AY236"/>
  <c r="AZ236"/>
  <c r="AW237"/>
  <c r="AX237"/>
  <c r="AY237"/>
  <c r="AZ237"/>
  <c r="AW238"/>
  <c r="AX238"/>
  <c r="AY238"/>
  <c r="AZ238"/>
  <c r="AW239"/>
  <c r="AX239"/>
  <c r="AY239"/>
  <c r="AZ239"/>
  <c r="AW240"/>
  <c r="AX240"/>
  <c r="AY240"/>
  <c r="AZ240"/>
  <c r="AW241"/>
  <c r="AX241"/>
  <c r="AY241"/>
  <c r="AZ241"/>
  <c r="AW242"/>
  <c r="AX242"/>
  <c r="AY242"/>
  <c r="AZ242"/>
  <c r="AW243"/>
  <c r="AX243"/>
  <c r="AY243"/>
  <c r="AZ243"/>
  <c r="AW244"/>
  <c r="AX244"/>
  <c r="AY244"/>
  <c r="AZ244"/>
  <c r="AW245"/>
  <c r="AX245"/>
  <c r="AY245"/>
  <c r="AZ245"/>
  <c r="AW246"/>
  <c r="AX246"/>
  <c r="AY246"/>
  <c r="AZ246"/>
  <c r="AW247"/>
  <c r="AX247"/>
  <c r="AY247"/>
  <c r="AZ247"/>
  <c r="AW248"/>
  <c r="AX248"/>
  <c r="AY248"/>
  <c r="AZ248"/>
  <c r="AW249"/>
  <c r="AX249"/>
  <c r="AY249"/>
  <c r="AZ249"/>
  <c r="AW250"/>
  <c r="AX250"/>
  <c r="AY250"/>
  <c r="AZ250"/>
  <c r="AW251"/>
  <c r="AX251"/>
  <c r="AY251"/>
  <c r="AZ251"/>
  <c r="AW252"/>
  <c r="AX252"/>
  <c r="AY252"/>
  <c r="AZ252"/>
  <c r="AW253"/>
  <c r="AX253"/>
  <c r="AY253"/>
  <c r="AZ253"/>
  <c r="AW254"/>
  <c r="AX254"/>
  <c r="AY254"/>
  <c r="AZ254"/>
  <c r="AW255"/>
  <c r="AX255"/>
  <c r="AY255"/>
  <c r="AZ255"/>
  <c r="AW256"/>
  <c r="AX256"/>
  <c r="AY256"/>
  <c r="AZ256"/>
  <c r="AW257"/>
  <c r="AX257"/>
  <c r="AY257"/>
  <c r="AZ257"/>
  <c r="AW258"/>
  <c r="AX258"/>
  <c r="AY258"/>
  <c r="AZ258"/>
  <c r="AW259"/>
  <c r="AX259"/>
  <c r="AY259"/>
  <c r="AZ259"/>
  <c r="AW260"/>
  <c r="AX260"/>
  <c r="AY260"/>
  <c r="AZ260"/>
  <c r="AW261"/>
  <c r="AX261"/>
  <c r="AY261"/>
  <c r="AZ261"/>
  <c r="AW47"/>
  <c r="AX47"/>
  <c r="AY47"/>
  <c r="AZ47"/>
  <c r="AW263"/>
  <c r="AX263"/>
  <c r="AY263"/>
  <c r="AZ263"/>
  <c r="AW264"/>
  <c r="AX264"/>
  <c r="AY264"/>
  <c r="AZ264"/>
  <c r="AW265"/>
  <c r="AX265"/>
  <c r="AY265"/>
  <c r="AZ265"/>
  <c r="AW262"/>
  <c r="AX262"/>
  <c r="AY262"/>
  <c r="AZ262"/>
  <c r="AW267"/>
  <c r="AX267"/>
  <c r="AY267"/>
  <c r="AZ267"/>
  <c r="AW266"/>
  <c r="AX266"/>
  <c r="AY266"/>
  <c r="AZ266"/>
  <c r="AW268"/>
  <c r="AX268"/>
  <c r="AY268"/>
  <c r="AZ268"/>
  <c r="AW269"/>
  <c r="AX269"/>
  <c r="AY269"/>
  <c r="AZ269"/>
  <c r="AW270"/>
  <c r="AX270"/>
  <c r="AY270"/>
  <c r="AZ270"/>
  <c r="AW271"/>
  <c r="AX271"/>
  <c r="AY271"/>
  <c r="AZ271"/>
  <c r="AW272"/>
  <c r="AX272"/>
  <c r="AY272"/>
  <c r="AZ272"/>
  <c r="W122"/>
  <c r="W109"/>
  <c r="W108"/>
  <c r="W111"/>
  <c r="W112"/>
  <c r="W106"/>
  <c r="W110"/>
  <c r="W105"/>
  <c r="W6"/>
  <c r="W20"/>
  <c r="W25"/>
  <c r="W29"/>
  <c r="W54"/>
  <c r="W55"/>
  <c r="W56"/>
  <c r="W57"/>
  <c r="W60"/>
  <c r="W61"/>
  <c r="W62"/>
  <c r="W101"/>
  <c r="W102"/>
  <c r="W104"/>
  <c r="W103"/>
  <c r="W107"/>
  <c r="W113"/>
  <c r="W3"/>
  <c r="W5"/>
  <c r="W7"/>
  <c r="W8"/>
  <c r="W9"/>
  <c r="W15"/>
  <c r="W98"/>
  <c r="W97"/>
  <c r="W96"/>
  <c r="W95"/>
  <c r="W16"/>
  <c r="W18"/>
  <c r="W19"/>
  <c r="W26"/>
  <c r="W27"/>
  <c r="W28"/>
  <c r="W30"/>
  <c r="W31"/>
  <c r="W34"/>
  <c r="W35"/>
  <c r="W36"/>
  <c r="W40"/>
  <c r="W41"/>
  <c r="W42"/>
  <c r="W43"/>
  <c r="W44"/>
  <c r="W45"/>
  <c r="W46"/>
  <c r="W48"/>
  <c r="W59"/>
  <c r="W63"/>
  <c r="W64"/>
  <c r="W65"/>
  <c r="W66"/>
  <c r="W67"/>
  <c r="W69"/>
  <c r="W70"/>
  <c r="W77"/>
  <c r="W78"/>
  <c r="W79"/>
  <c r="W80"/>
  <c r="W81"/>
  <c r="W82"/>
  <c r="W83"/>
  <c r="W84"/>
  <c r="W85"/>
  <c r="W87"/>
  <c r="W88"/>
  <c r="W89"/>
  <c r="W90"/>
  <c r="W91"/>
  <c r="W92"/>
  <c r="W93"/>
  <c r="W94"/>
  <c r="W114"/>
  <c r="W12"/>
  <c r="W11"/>
  <c r="W24"/>
  <c r="W23"/>
  <c r="W4"/>
  <c r="W118"/>
  <c r="W119"/>
  <c r="W120"/>
  <c r="W115"/>
  <c r="W116"/>
  <c r="W117"/>
  <c r="W21"/>
  <c r="W33"/>
  <c r="W32"/>
  <c r="W37"/>
  <c r="W38"/>
  <c r="W39"/>
  <c r="W50"/>
  <c r="W51"/>
  <c r="W49"/>
  <c r="W53"/>
  <c r="W52"/>
  <c r="W58"/>
  <c r="W72"/>
  <c r="W71"/>
  <c r="W74"/>
  <c r="W73"/>
  <c r="W75"/>
  <c r="W76"/>
  <c r="W100"/>
  <c r="W86"/>
  <c r="W99"/>
  <c r="W121"/>
  <c r="W123"/>
  <c r="W127"/>
  <c r="W128"/>
  <c r="W129"/>
  <c r="W130"/>
  <c r="W134"/>
  <c r="W135"/>
  <c r="W136"/>
  <c r="W137"/>
  <c r="W138"/>
  <c r="W139"/>
  <c r="W141"/>
  <c r="W140"/>
  <c r="W142"/>
  <c r="W131"/>
  <c r="W132"/>
  <c r="W133"/>
  <c r="W14"/>
  <c r="W10"/>
  <c r="W143"/>
  <c r="W144"/>
  <c r="W145"/>
  <c r="W146"/>
  <c r="W147"/>
  <c r="W150"/>
  <c r="W151"/>
  <c r="W152"/>
  <c r="W153"/>
  <c r="W148"/>
  <c r="W149"/>
  <c r="W154"/>
  <c r="W155"/>
  <c r="W156"/>
  <c r="W157"/>
  <c r="W158"/>
  <c r="W159"/>
  <c r="W160"/>
  <c r="W161"/>
  <c r="W162"/>
  <c r="W163"/>
  <c r="W164"/>
  <c r="W166"/>
  <c r="W167"/>
  <c r="W165"/>
  <c r="W168"/>
  <c r="W169"/>
  <c r="W170"/>
  <c r="W171"/>
  <c r="W172"/>
  <c r="W173"/>
  <c r="W174"/>
  <c r="W175"/>
  <c r="W176"/>
  <c r="W177"/>
  <c r="W178"/>
  <c r="W179"/>
  <c r="W180"/>
  <c r="W181"/>
  <c r="W182"/>
  <c r="W184"/>
  <c r="W185"/>
  <c r="W186"/>
  <c r="W187"/>
  <c r="W13"/>
  <c r="W183"/>
  <c r="W188"/>
  <c r="W189"/>
  <c r="W190"/>
  <c r="W191"/>
  <c r="W192"/>
  <c r="W193"/>
  <c r="W194"/>
  <c r="W195"/>
  <c r="W196"/>
  <c r="W17"/>
  <c r="W198"/>
  <c r="W199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197"/>
  <c r="W22"/>
  <c r="W200"/>
  <c r="W228"/>
  <c r="W229"/>
  <c r="W230"/>
  <c r="W68"/>
  <c r="W231"/>
  <c r="W232"/>
  <c r="W233"/>
  <c r="W124"/>
  <c r="W125"/>
  <c r="W126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47"/>
  <c r="W263"/>
  <c r="W264"/>
  <c r="W265"/>
  <c r="W262"/>
  <c r="W267"/>
  <c r="W266"/>
  <c r="W268"/>
  <c r="W269"/>
  <c r="W270"/>
  <c r="W271"/>
  <c r="W272"/>
  <c r="D248" i="5"/>
  <c r="C244"/>
  <c r="C245"/>
  <c r="C246"/>
  <c r="C247"/>
  <c r="C248"/>
  <c r="D244"/>
  <c r="D245"/>
  <c r="D246"/>
  <c r="D247"/>
  <c r="AV122" i="2"/>
  <c r="AV109"/>
  <c r="AV108"/>
  <c r="AV111"/>
  <c r="AV112"/>
  <c r="AV106"/>
  <c r="AV110"/>
  <c r="AV105"/>
  <c r="AV6"/>
  <c r="AV20"/>
  <c r="AV25"/>
  <c r="AV29"/>
  <c r="AV54"/>
  <c r="AV55"/>
  <c r="AV56"/>
  <c r="AV57"/>
  <c r="AV60"/>
  <c r="AV61"/>
  <c r="AV62"/>
  <c r="AV101"/>
  <c r="AV102"/>
  <c r="AV104"/>
  <c r="AV103"/>
  <c r="AV107"/>
  <c r="AV113"/>
  <c r="AV3"/>
  <c r="AV5"/>
  <c r="AV7"/>
  <c r="AV8"/>
  <c r="AV9"/>
  <c r="AV15"/>
  <c r="AV98"/>
  <c r="AV97"/>
  <c r="AV96"/>
  <c r="AV95"/>
  <c r="AV16"/>
  <c r="AV18"/>
  <c r="AV19"/>
  <c r="AV26"/>
  <c r="AV27"/>
  <c r="AV28"/>
  <c r="AV30"/>
  <c r="AV31"/>
  <c r="AV34"/>
  <c r="AV35"/>
  <c r="AV36"/>
  <c r="AV40"/>
  <c r="AV41"/>
  <c r="AV42"/>
  <c r="AV43"/>
  <c r="AV44"/>
  <c r="AV45"/>
  <c r="AV46"/>
  <c r="AV48"/>
  <c r="AV59"/>
  <c r="AV63"/>
  <c r="AV64"/>
  <c r="AV65"/>
  <c r="AV66"/>
  <c r="AV67"/>
  <c r="AV69"/>
  <c r="AV70"/>
  <c r="AV77"/>
  <c r="AV78"/>
  <c r="AV79"/>
  <c r="AV80"/>
  <c r="AV81"/>
  <c r="AV82"/>
  <c r="AV83"/>
  <c r="AV84"/>
  <c r="AV85"/>
  <c r="AV87"/>
  <c r="AV88"/>
  <c r="AV89"/>
  <c r="AV90"/>
  <c r="AV91"/>
  <c r="AV92"/>
  <c r="AV93"/>
  <c r="AV94"/>
  <c r="AV114"/>
  <c r="AV12"/>
  <c r="AV11"/>
  <c r="AV24"/>
  <c r="AV23"/>
  <c r="AV4"/>
  <c r="AV118"/>
  <c r="AV119"/>
  <c r="AV120"/>
  <c r="AV115"/>
  <c r="AV116"/>
  <c r="AV117"/>
  <c r="AV21"/>
  <c r="AV33"/>
  <c r="AV32"/>
  <c r="AV37"/>
  <c r="AV38"/>
  <c r="AV39"/>
  <c r="AV50"/>
  <c r="AV51"/>
  <c r="AV49"/>
  <c r="AV53"/>
  <c r="AV52"/>
  <c r="AV58"/>
  <c r="AV72"/>
  <c r="AV71"/>
  <c r="AV74"/>
  <c r="AV73"/>
  <c r="AV75"/>
  <c r="AV76"/>
  <c r="AV100"/>
  <c r="AV86"/>
  <c r="AV99"/>
  <c r="AV121"/>
  <c r="AV123"/>
  <c r="AV127"/>
  <c r="AV128"/>
  <c r="AV129"/>
  <c r="AV130"/>
  <c r="AV134"/>
  <c r="AV135"/>
  <c r="AV136"/>
  <c r="AV137"/>
  <c r="AV138"/>
  <c r="AV139"/>
  <c r="AV141"/>
  <c r="AV140"/>
  <c r="AV142"/>
  <c r="AV131"/>
  <c r="AV132"/>
  <c r="AV133"/>
  <c r="AV14"/>
  <c r="AV10"/>
  <c r="AV143"/>
  <c r="AV144"/>
  <c r="AV145"/>
  <c r="AV146"/>
  <c r="AV147"/>
  <c r="AV150"/>
  <c r="AV151"/>
  <c r="AV152"/>
  <c r="AV153"/>
  <c r="AV148"/>
  <c r="AV149"/>
  <c r="AV154"/>
  <c r="AV155"/>
  <c r="AV156"/>
  <c r="AV157"/>
  <c r="AV158"/>
  <c r="AV159"/>
  <c r="AV160"/>
  <c r="AV161"/>
  <c r="AV162"/>
  <c r="AV163"/>
  <c r="AV164"/>
  <c r="AV166"/>
  <c r="AV167"/>
  <c r="AV165"/>
  <c r="AV168"/>
  <c r="AV169"/>
  <c r="AV170"/>
  <c r="AV171"/>
  <c r="AV172"/>
  <c r="AV173"/>
  <c r="AV174"/>
  <c r="AV175"/>
  <c r="AV176"/>
  <c r="AV177"/>
  <c r="AV178"/>
  <c r="AV179"/>
  <c r="AV180"/>
  <c r="AV181"/>
  <c r="AV182"/>
  <c r="AV184"/>
  <c r="AV185"/>
  <c r="AV186"/>
  <c r="AV187"/>
  <c r="AV13"/>
  <c r="AV183"/>
  <c r="AV188"/>
  <c r="AV189"/>
  <c r="AV190"/>
  <c r="AV191"/>
  <c r="AV192"/>
  <c r="AV193"/>
  <c r="AV194"/>
  <c r="AV195"/>
  <c r="AV196"/>
  <c r="AV17"/>
  <c r="AV198"/>
  <c r="AV199"/>
  <c r="AV201"/>
  <c r="AV202"/>
  <c r="AV203"/>
  <c r="AV204"/>
  <c r="AV205"/>
  <c r="AV206"/>
  <c r="AV207"/>
  <c r="AV208"/>
  <c r="AV209"/>
  <c r="AV210"/>
  <c r="AV211"/>
  <c r="AV212"/>
  <c r="AV213"/>
  <c r="AV214"/>
  <c r="AV215"/>
  <c r="AV216"/>
  <c r="AV217"/>
  <c r="AV218"/>
  <c r="AV219"/>
  <c r="AV220"/>
  <c r="AV221"/>
  <c r="AV222"/>
  <c r="AV223"/>
  <c r="AV224"/>
  <c r="AV225"/>
  <c r="AV226"/>
  <c r="AV227"/>
  <c r="AV197"/>
  <c r="AV22"/>
  <c r="AV200"/>
  <c r="AV228"/>
  <c r="AV229"/>
  <c r="AV230"/>
  <c r="AV68"/>
  <c r="AV231"/>
  <c r="AV232"/>
  <c r="AV233"/>
  <c r="AV124"/>
  <c r="AV125"/>
  <c r="AV126"/>
  <c r="AV234"/>
  <c r="AV235"/>
  <c r="AV236"/>
  <c r="AV237"/>
  <c r="AV238"/>
  <c r="AV239"/>
  <c r="AV240"/>
  <c r="AV241"/>
  <c r="AV242"/>
  <c r="AV243"/>
  <c r="AV244"/>
  <c r="AV245"/>
  <c r="AV246"/>
  <c r="AV247"/>
  <c r="AV248"/>
  <c r="AV249"/>
  <c r="AV250"/>
  <c r="AV251"/>
  <c r="AV252"/>
  <c r="AV253"/>
  <c r="AV254"/>
  <c r="AV255"/>
  <c r="AV256"/>
  <c r="AV257"/>
  <c r="AV258"/>
  <c r="AV259"/>
  <c r="AV260"/>
  <c r="AV261"/>
  <c r="AV47"/>
  <c r="AV263"/>
  <c r="AV264"/>
  <c r="AV265"/>
  <c r="AV262"/>
  <c r="AV267"/>
  <c r="AV266"/>
  <c r="AV268"/>
  <c r="AV269"/>
  <c r="AV270"/>
  <c r="AV271"/>
  <c r="AV272"/>
  <c r="T122"/>
  <c r="T109"/>
  <c r="T108"/>
  <c r="T111"/>
  <c r="T112"/>
  <c r="T106"/>
  <c r="T110"/>
  <c r="T105"/>
  <c r="T6"/>
  <c r="T20"/>
  <c r="T25"/>
  <c r="T29"/>
  <c r="T54"/>
  <c r="T55"/>
  <c r="T56"/>
  <c r="T57"/>
  <c r="T60"/>
  <c r="T61"/>
  <c r="T62"/>
  <c r="T101"/>
  <c r="T102"/>
  <c r="T104"/>
  <c r="T103"/>
  <c r="T107"/>
  <c r="T113"/>
  <c r="T3"/>
  <c r="T5"/>
  <c r="T7"/>
  <c r="T8"/>
  <c r="T9"/>
  <c r="T15"/>
  <c r="T98"/>
  <c r="T97"/>
  <c r="T96"/>
  <c r="T95"/>
  <c r="T16"/>
  <c r="T18"/>
  <c r="T19"/>
  <c r="T26"/>
  <c r="T27"/>
  <c r="T28"/>
  <c r="T30"/>
  <c r="T31"/>
  <c r="T34"/>
  <c r="T35"/>
  <c r="T36"/>
  <c r="T40"/>
  <c r="T41"/>
  <c r="T42"/>
  <c r="T43"/>
  <c r="T44"/>
  <c r="T45"/>
  <c r="T46"/>
  <c r="T48"/>
  <c r="T59"/>
  <c r="T63"/>
  <c r="T64"/>
  <c r="T65"/>
  <c r="T66"/>
  <c r="T67"/>
  <c r="T69"/>
  <c r="T70"/>
  <c r="T77"/>
  <c r="T78"/>
  <c r="T79"/>
  <c r="T80"/>
  <c r="T81"/>
  <c r="T82"/>
  <c r="T83"/>
  <c r="T84"/>
  <c r="T85"/>
  <c r="T87"/>
  <c r="T88"/>
  <c r="T89"/>
  <c r="T90"/>
  <c r="T91"/>
  <c r="T92"/>
  <c r="T93"/>
  <c r="T94"/>
  <c r="T114"/>
  <c r="T12"/>
  <c r="T11"/>
  <c r="T24"/>
  <c r="T23"/>
  <c r="T4"/>
  <c r="T118"/>
  <c r="T119"/>
  <c r="T120"/>
  <c r="T115"/>
  <c r="T116"/>
  <c r="T117"/>
  <c r="T21"/>
  <c r="T33"/>
  <c r="T32"/>
  <c r="T37"/>
  <c r="T38"/>
  <c r="T39"/>
  <c r="T50"/>
  <c r="T51"/>
  <c r="T49"/>
  <c r="T53"/>
  <c r="T52"/>
  <c r="T58"/>
  <c r="T72"/>
  <c r="T71"/>
  <c r="T74"/>
  <c r="T73"/>
  <c r="T75"/>
  <c r="T76"/>
  <c r="T100"/>
  <c r="T86"/>
  <c r="T99"/>
  <c r="T121"/>
  <c r="T123"/>
  <c r="T127"/>
  <c r="T128"/>
  <c r="T129"/>
  <c r="T130"/>
  <c r="T134"/>
  <c r="T135"/>
  <c r="T136"/>
  <c r="T137"/>
  <c r="T138"/>
  <c r="T139"/>
  <c r="T141"/>
  <c r="T140"/>
  <c r="T142"/>
  <c r="T131"/>
  <c r="T132"/>
  <c r="T133"/>
  <c r="T14"/>
  <c r="T10"/>
  <c r="T143"/>
  <c r="T144"/>
  <c r="T145"/>
  <c r="T146"/>
  <c r="T147"/>
  <c r="T150"/>
  <c r="T151"/>
  <c r="T152"/>
  <c r="T153"/>
  <c r="T148"/>
  <c r="T149"/>
  <c r="T154"/>
  <c r="T155"/>
  <c r="T156"/>
  <c r="T157"/>
  <c r="T158"/>
  <c r="T159"/>
  <c r="T160"/>
  <c r="T161"/>
  <c r="T162"/>
  <c r="T163"/>
  <c r="T164"/>
  <c r="T166"/>
  <c r="T167"/>
  <c r="T165"/>
  <c r="T168"/>
  <c r="T169"/>
  <c r="T170"/>
  <c r="T171"/>
  <c r="T172"/>
  <c r="T173"/>
  <c r="T174"/>
  <c r="T175"/>
  <c r="T176"/>
  <c r="T177"/>
  <c r="T178"/>
  <c r="T179"/>
  <c r="T180"/>
  <c r="T181"/>
  <c r="T182"/>
  <c r="T184"/>
  <c r="T185"/>
  <c r="T186"/>
  <c r="T187"/>
  <c r="T13"/>
  <c r="T183"/>
  <c r="T188"/>
  <c r="T189"/>
  <c r="T190"/>
  <c r="T191"/>
  <c r="T192"/>
  <c r="T193"/>
  <c r="T194"/>
  <c r="T195"/>
  <c r="T196"/>
  <c r="T17"/>
  <c r="T198"/>
  <c r="T199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197"/>
  <c r="T22"/>
  <c r="T200"/>
  <c r="T228"/>
  <c r="T229"/>
  <c r="T230"/>
  <c r="T68"/>
  <c r="T231"/>
  <c r="T232"/>
  <c r="T233"/>
  <c r="T124"/>
  <c r="T125"/>
  <c r="T126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47"/>
  <c r="T263"/>
  <c r="T264"/>
  <c r="T265"/>
  <c r="T262"/>
  <c r="T267"/>
  <c r="T266"/>
  <c r="T268"/>
  <c r="T269"/>
  <c r="T270"/>
  <c r="T271"/>
  <c r="T272"/>
  <c r="S122"/>
  <c r="S109"/>
  <c r="S108"/>
  <c r="S111"/>
  <c r="S112"/>
  <c r="S106"/>
  <c r="S110"/>
  <c r="S105"/>
  <c r="S6"/>
  <c r="S20"/>
  <c r="S25"/>
  <c r="S29"/>
  <c r="S54"/>
  <c r="S55"/>
  <c r="S56"/>
  <c r="S57"/>
  <c r="S60"/>
  <c r="S61"/>
  <c r="S62"/>
  <c r="S101"/>
  <c r="S102"/>
  <c r="S104"/>
  <c r="S103"/>
  <c r="S107"/>
  <c r="S113"/>
  <c r="S3"/>
  <c r="S5"/>
  <c r="S7"/>
  <c r="S8"/>
  <c r="S9"/>
  <c r="S15"/>
  <c r="S98"/>
  <c r="S97"/>
  <c r="S96"/>
  <c r="S95"/>
  <c r="S16"/>
  <c r="S18"/>
  <c r="S19"/>
  <c r="S26"/>
  <c r="S27"/>
  <c r="S28"/>
  <c r="S30"/>
  <c r="S31"/>
  <c r="S34"/>
  <c r="S35"/>
  <c r="S36"/>
  <c r="S40"/>
  <c r="S41"/>
  <c r="S42"/>
  <c r="S43"/>
  <c r="S44"/>
  <c r="S45"/>
  <c r="S46"/>
  <c r="S48"/>
  <c r="S59"/>
  <c r="S63"/>
  <c r="S64"/>
  <c r="S65"/>
  <c r="S66"/>
  <c r="S67"/>
  <c r="S69"/>
  <c r="S70"/>
  <c r="S77"/>
  <c r="S78"/>
  <c r="S79"/>
  <c r="S80"/>
  <c r="S81"/>
  <c r="S82"/>
  <c r="S83"/>
  <c r="S84"/>
  <c r="S85"/>
  <c r="S87"/>
  <c r="S88"/>
  <c r="S89"/>
  <c r="S90"/>
  <c r="S91"/>
  <c r="S92"/>
  <c r="S93"/>
  <c r="S94"/>
  <c r="S114"/>
  <c r="S12"/>
  <c r="S11"/>
  <c r="S24"/>
  <c r="S23"/>
  <c r="S4"/>
  <c r="S118"/>
  <c r="S119"/>
  <c r="S120"/>
  <c r="S115"/>
  <c r="S116"/>
  <c r="S117"/>
  <c r="S21"/>
  <c r="S33"/>
  <c r="S32"/>
  <c r="S37"/>
  <c r="S38"/>
  <c r="S39"/>
  <c r="S50"/>
  <c r="S51"/>
  <c r="S49"/>
  <c r="S53"/>
  <c r="S52"/>
  <c r="S58"/>
  <c r="S72"/>
  <c r="S71"/>
  <c r="S74"/>
  <c r="S73"/>
  <c r="S75"/>
  <c r="S76"/>
  <c r="S100"/>
  <c r="S86"/>
  <c r="S99"/>
  <c r="S121"/>
  <c r="S123"/>
  <c r="S127"/>
  <c r="S128"/>
  <c r="S129"/>
  <c r="S130"/>
  <c r="S134"/>
  <c r="S135"/>
  <c r="S136"/>
  <c r="S137"/>
  <c r="S138"/>
  <c r="S139"/>
  <c r="S141"/>
  <c r="S140"/>
  <c r="S142"/>
  <c r="S131"/>
  <c r="S132"/>
  <c r="S133"/>
  <c r="S14"/>
  <c r="S10"/>
  <c r="S143"/>
  <c r="S144"/>
  <c r="S145"/>
  <c r="S146"/>
  <c r="S147"/>
  <c r="S150"/>
  <c r="S151"/>
  <c r="S152"/>
  <c r="S153"/>
  <c r="S148"/>
  <c r="S149"/>
  <c r="S154"/>
  <c r="S155"/>
  <c r="S156"/>
  <c r="S157"/>
  <c r="S158"/>
  <c r="S159"/>
  <c r="S160"/>
  <c r="S161"/>
  <c r="S162"/>
  <c r="S163"/>
  <c r="S164"/>
  <c r="S166"/>
  <c r="S167"/>
  <c r="S165"/>
  <c r="S168"/>
  <c r="S169"/>
  <c r="S170"/>
  <c r="S171"/>
  <c r="S172"/>
  <c r="S173"/>
  <c r="S174"/>
  <c r="S175"/>
  <c r="S176"/>
  <c r="S177"/>
  <c r="S178"/>
  <c r="S179"/>
  <c r="S180"/>
  <c r="S181"/>
  <c r="S182"/>
  <c r="S184"/>
  <c r="S185"/>
  <c r="S186"/>
  <c r="S187"/>
  <c r="S13"/>
  <c r="S183"/>
  <c r="S188"/>
  <c r="S189"/>
  <c r="S190"/>
  <c r="S191"/>
  <c r="S192"/>
  <c r="S193"/>
  <c r="S194"/>
  <c r="S195"/>
  <c r="S196"/>
  <c r="S17"/>
  <c r="S198"/>
  <c r="S199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197"/>
  <c r="S22"/>
  <c r="S200"/>
  <c r="S228"/>
  <c r="S229"/>
  <c r="S230"/>
  <c r="S68"/>
  <c r="S231"/>
  <c r="S232"/>
  <c r="S233"/>
  <c r="S124"/>
  <c r="S125"/>
  <c r="S126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47"/>
  <c r="S263"/>
  <c r="S264"/>
  <c r="S265"/>
  <c r="S262"/>
  <c r="S267"/>
  <c r="S266"/>
  <c r="S268"/>
  <c r="S269"/>
  <c r="S270"/>
  <c r="S271"/>
  <c r="S272"/>
  <c r="R122"/>
  <c r="R109"/>
  <c r="R108"/>
  <c r="R111"/>
  <c r="R112"/>
  <c r="R106"/>
  <c r="R110"/>
  <c r="R105"/>
  <c r="R6"/>
  <c r="R20"/>
  <c r="R25"/>
  <c r="R29"/>
  <c r="R54"/>
  <c r="R55"/>
  <c r="R56"/>
  <c r="R57"/>
  <c r="R60"/>
  <c r="R61"/>
  <c r="R62"/>
  <c r="R101"/>
  <c r="R102"/>
  <c r="R104"/>
  <c r="R103"/>
  <c r="R107"/>
  <c r="R113"/>
  <c r="R3"/>
  <c r="R5"/>
  <c r="R7"/>
  <c r="R8"/>
  <c r="R9"/>
  <c r="R15"/>
  <c r="R98"/>
  <c r="R97"/>
  <c r="R96"/>
  <c r="R95"/>
  <c r="R16"/>
  <c r="R18"/>
  <c r="R19"/>
  <c r="R26"/>
  <c r="R27"/>
  <c r="R28"/>
  <c r="R30"/>
  <c r="R31"/>
  <c r="R34"/>
  <c r="R35"/>
  <c r="R36"/>
  <c r="R40"/>
  <c r="R41"/>
  <c r="R42"/>
  <c r="R43"/>
  <c r="R44"/>
  <c r="R45"/>
  <c r="R46"/>
  <c r="R48"/>
  <c r="R59"/>
  <c r="R63"/>
  <c r="R64"/>
  <c r="R65"/>
  <c r="R66"/>
  <c r="R67"/>
  <c r="R69"/>
  <c r="R70"/>
  <c r="R77"/>
  <c r="R78"/>
  <c r="R79"/>
  <c r="R80"/>
  <c r="R81"/>
  <c r="R82"/>
  <c r="R83"/>
  <c r="R84"/>
  <c r="R85"/>
  <c r="R87"/>
  <c r="R88"/>
  <c r="R89"/>
  <c r="R90"/>
  <c r="R91"/>
  <c r="R92"/>
  <c r="R93"/>
  <c r="R94"/>
  <c r="R114"/>
  <c r="R12"/>
  <c r="R11"/>
  <c r="R24"/>
  <c r="R23"/>
  <c r="R4"/>
  <c r="R118"/>
  <c r="R119"/>
  <c r="R120"/>
  <c r="R115"/>
  <c r="R116"/>
  <c r="R117"/>
  <c r="R21"/>
  <c r="R33"/>
  <c r="R32"/>
  <c r="R37"/>
  <c r="R38"/>
  <c r="R39"/>
  <c r="R50"/>
  <c r="R51"/>
  <c r="R49"/>
  <c r="R53"/>
  <c r="R52"/>
  <c r="R58"/>
  <c r="R72"/>
  <c r="R71"/>
  <c r="R74"/>
  <c r="R73"/>
  <c r="R75"/>
  <c r="R76"/>
  <c r="R100"/>
  <c r="R86"/>
  <c r="R99"/>
  <c r="R121"/>
  <c r="R123"/>
  <c r="R127"/>
  <c r="R128"/>
  <c r="R129"/>
  <c r="R130"/>
  <c r="R134"/>
  <c r="R135"/>
  <c r="R136"/>
  <c r="R137"/>
  <c r="R138"/>
  <c r="R139"/>
  <c r="R141"/>
  <c r="R140"/>
  <c r="R142"/>
  <c r="R131"/>
  <c r="R132"/>
  <c r="R133"/>
  <c r="R14"/>
  <c r="R10"/>
  <c r="R143"/>
  <c r="R144"/>
  <c r="R145"/>
  <c r="R146"/>
  <c r="R147"/>
  <c r="R150"/>
  <c r="R151"/>
  <c r="R152"/>
  <c r="R153"/>
  <c r="R148"/>
  <c r="R149"/>
  <c r="R154"/>
  <c r="R155"/>
  <c r="R156"/>
  <c r="R157"/>
  <c r="R158"/>
  <c r="R159"/>
  <c r="R160"/>
  <c r="R161"/>
  <c r="R162"/>
  <c r="R163"/>
  <c r="R164"/>
  <c r="R166"/>
  <c r="R167"/>
  <c r="R165"/>
  <c r="R168"/>
  <c r="R169"/>
  <c r="R170"/>
  <c r="R171"/>
  <c r="R172"/>
  <c r="R173"/>
  <c r="R174"/>
  <c r="R175"/>
  <c r="R176"/>
  <c r="R177"/>
  <c r="R178"/>
  <c r="R179"/>
  <c r="R180"/>
  <c r="R181"/>
  <c r="R182"/>
  <c r="R184"/>
  <c r="R185"/>
  <c r="R186"/>
  <c r="R187"/>
  <c r="R13"/>
  <c r="R183"/>
  <c r="R188"/>
  <c r="R189"/>
  <c r="R190"/>
  <c r="R191"/>
  <c r="R192"/>
  <c r="R193"/>
  <c r="R194"/>
  <c r="R195"/>
  <c r="R196"/>
  <c r="R17"/>
  <c r="R198"/>
  <c r="R199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197"/>
  <c r="R22"/>
  <c r="R200"/>
  <c r="R228"/>
  <c r="R229"/>
  <c r="R230"/>
  <c r="R68"/>
  <c r="R231"/>
  <c r="R232"/>
  <c r="R233"/>
  <c r="R124"/>
  <c r="R125"/>
  <c r="R126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47"/>
  <c r="R263"/>
  <c r="R264"/>
  <c r="R265"/>
  <c r="R262"/>
  <c r="R267"/>
  <c r="R266"/>
  <c r="R268"/>
  <c r="R269"/>
  <c r="R270"/>
  <c r="R271"/>
  <c r="R272"/>
  <c r="N122"/>
  <c r="N109"/>
  <c r="N108"/>
  <c r="N111"/>
  <c r="N112"/>
  <c r="N106"/>
  <c r="N110"/>
  <c r="N105"/>
  <c r="N6"/>
  <c r="N20"/>
  <c r="N25"/>
  <c r="N29"/>
  <c r="N54"/>
  <c r="N55"/>
  <c r="N56"/>
  <c r="N57"/>
  <c r="N60"/>
  <c r="N61"/>
  <c r="N62"/>
  <c r="N101"/>
  <c r="N102"/>
  <c r="N104"/>
  <c r="N103"/>
  <c r="N107"/>
  <c r="N113"/>
  <c r="N3"/>
  <c r="N5"/>
  <c r="N7"/>
  <c r="N8"/>
  <c r="N9"/>
  <c r="N15"/>
  <c r="N98"/>
  <c r="N97"/>
  <c r="N96"/>
  <c r="N95"/>
  <c r="N16"/>
  <c r="N18"/>
  <c r="N19"/>
  <c r="N26"/>
  <c r="N27"/>
  <c r="N28"/>
  <c r="N30"/>
  <c r="N31"/>
  <c r="N34"/>
  <c r="N35"/>
  <c r="N36"/>
  <c r="N40"/>
  <c r="N41"/>
  <c r="N42"/>
  <c r="N43"/>
  <c r="N44"/>
  <c r="N45"/>
  <c r="N46"/>
  <c r="N48"/>
  <c r="N59"/>
  <c r="N63"/>
  <c r="N64"/>
  <c r="N65"/>
  <c r="N66"/>
  <c r="N67"/>
  <c r="N69"/>
  <c r="N70"/>
  <c r="N77"/>
  <c r="N78"/>
  <c r="N79"/>
  <c r="N80"/>
  <c r="N81"/>
  <c r="N82"/>
  <c r="N83"/>
  <c r="N84"/>
  <c r="N85"/>
  <c r="N87"/>
  <c r="N88"/>
  <c r="N89"/>
  <c r="N90"/>
  <c r="N91"/>
  <c r="N92"/>
  <c r="N93"/>
  <c r="N94"/>
  <c r="N114"/>
  <c r="N12"/>
  <c r="N11"/>
  <c r="N24"/>
  <c r="N23"/>
  <c r="N4"/>
  <c r="N118"/>
  <c r="N119"/>
  <c r="N120"/>
  <c r="N115"/>
  <c r="N116"/>
  <c r="N117"/>
  <c r="N21"/>
  <c r="N33"/>
  <c r="N32"/>
  <c r="N37"/>
  <c r="N38"/>
  <c r="N39"/>
  <c r="N50"/>
  <c r="N51"/>
  <c r="N49"/>
  <c r="N53"/>
  <c r="N52"/>
  <c r="N58"/>
  <c r="N72"/>
  <c r="N71"/>
  <c r="N74"/>
  <c r="N73"/>
  <c r="N75"/>
  <c r="N76"/>
  <c r="N100"/>
  <c r="N86"/>
  <c r="N99"/>
  <c r="N121"/>
  <c r="N123"/>
  <c r="N127"/>
  <c r="N128"/>
  <c r="N129"/>
  <c r="N130"/>
  <c r="N134"/>
  <c r="N135"/>
  <c r="N136"/>
  <c r="N137"/>
  <c r="N138"/>
  <c r="N139"/>
  <c r="N141"/>
  <c r="N140"/>
  <c r="N142"/>
  <c r="N131"/>
  <c r="N132"/>
  <c r="N133"/>
  <c r="N14"/>
  <c r="N10"/>
  <c r="N143"/>
  <c r="N144"/>
  <c r="N145"/>
  <c r="N146"/>
  <c r="N147"/>
  <c r="N150"/>
  <c r="N151"/>
  <c r="N152"/>
  <c r="N153"/>
  <c r="N148"/>
  <c r="N149"/>
  <c r="N154"/>
  <c r="N155"/>
  <c r="N156"/>
  <c r="N157"/>
  <c r="N158"/>
  <c r="N159"/>
  <c r="N160"/>
  <c r="N161"/>
  <c r="N162"/>
  <c r="N163"/>
  <c r="N164"/>
  <c r="N166"/>
  <c r="N167"/>
  <c r="N165"/>
  <c r="N168"/>
  <c r="N169"/>
  <c r="N170"/>
  <c r="N171"/>
  <c r="N172"/>
  <c r="N173"/>
  <c r="N174"/>
  <c r="N175"/>
  <c r="N176"/>
  <c r="N177"/>
  <c r="N178"/>
  <c r="N179"/>
  <c r="N180"/>
  <c r="N181"/>
  <c r="N182"/>
  <c r="N184"/>
  <c r="N185"/>
  <c r="N186"/>
  <c r="N187"/>
  <c r="N13"/>
  <c r="N183"/>
  <c r="N188"/>
  <c r="N189"/>
  <c r="N190"/>
  <c r="N191"/>
  <c r="N192"/>
  <c r="N193"/>
  <c r="N194"/>
  <c r="N195"/>
  <c r="N196"/>
  <c r="N17"/>
  <c r="N198"/>
  <c r="N199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197"/>
  <c r="N22"/>
  <c r="N200"/>
  <c r="N228"/>
  <c r="N229"/>
  <c r="N230"/>
  <c r="N68"/>
  <c r="N231"/>
  <c r="N232"/>
  <c r="N233"/>
  <c r="N124"/>
  <c r="N125"/>
  <c r="N126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47"/>
  <c r="N263"/>
  <c r="N264"/>
  <c r="N265"/>
  <c r="N262"/>
  <c r="N267"/>
  <c r="N266"/>
  <c r="N268"/>
  <c r="N269"/>
  <c r="N270"/>
  <c r="N271"/>
  <c r="N272"/>
  <c r="O122"/>
  <c r="O109"/>
  <c r="O108"/>
  <c r="O111"/>
  <c r="O112"/>
  <c r="O106"/>
  <c r="O110"/>
  <c r="O105"/>
  <c r="O6"/>
  <c r="O20"/>
  <c r="O25"/>
  <c r="O29"/>
  <c r="O54"/>
  <c r="O55"/>
  <c r="O56"/>
  <c r="O57"/>
  <c r="O60"/>
  <c r="O61"/>
  <c r="O62"/>
  <c r="O101"/>
  <c r="O102"/>
  <c r="O104"/>
  <c r="O103"/>
  <c r="O107"/>
  <c r="O113"/>
  <c r="O3"/>
  <c r="O5"/>
  <c r="O7"/>
  <c r="O8"/>
  <c r="O9"/>
  <c r="O15"/>
  <c r="O98"/>
  <c r="O97"/>
  <c r="O96"/>
  <c r="O95"/>
  <c r="O16"/>
  <c r="O18"/>
  <c r="O19"/>
  <c r="O26"/>
  <c r="O27"/>
  <c r="O28"/>
  <c r="O30"/>
  <c r="O31"/>
  <c r="O34"/>
  <c r="O35"/>
  <c r="O36"/>
  <c r="O40"/>
  <c r="O41"/>
  <c r="O42"/>
  <c r="O43"/>
  <c r="O44"/>
  <c r="O45"/>
  <c r="O46"/>
  <c r="O48"/>
  <c r="O59"/>
  <c r="O63"/>
  <c r="O64"/>
  <c r="O65"/>
  <c r="O66"/>
  <c r="O67"/>
  <c r="O69"/>
  <c r="O70"/>
  <c r="O77"/>
  <c r="O78"/>
  <c r="O79"/>
  <c r="O80"/>
  <c r="O81"/>
  <c r="O82"/>
  <c r="O83"/>
  <c r="O84"/>
  <c r="O85"/>
  <c r="O87"/>
  <c r="O88"/>
  <c r="O89"/>
  <c r="O90"/>
  <c r="O91"/>
  <c r="O92"/>
  <c r="O93"/>
  <c r="O94"/>
  <c r="O114"/>
  <c r="O12"/>
  <c r="O11"/>
  <c r="O24"/>
  <c r="O23"/>
  <c r="O4"/>
  <c r="O118"/>
  <c r="O119"/>
  <c r="O120"/>
  <c r="O115"/>
  <c r="O116"/>
  <c r="O117"/>
  <c r="O21"/>
  <c r="O33"/>
  <c r="O32"/>
  <c r="O37"/>
  <c r="O38"/>
  <c r="O39"/>
  <c r="O50"/>
  <c r="O51"/>
  <c r="O49"/>
  <c r="O53"/>
  <c r="O52"/>
  <c r="O58"/>
  <c r="O72"/>
  <c r="O71"/>
  <c r="O74"/>
  <c r="O73"/>
  <c r="O75"/>
  <c r="O76"/>
  <c r="O100"/>
  <c r="O86"/>
  <c r="O99"/>
  <c r="O121"/>
  <c r="O123"/>
  <c r="O127"/>
  <c r="O128"/>
  <c r="O129"/>
  <c r="O130"/>
  <c r="O134"/>
  <c r="O135"/>
  <c r="O136"/>
  <c r="O137"/>
  <c r="O138"/>
  <c r="O139"/>
  <c r="O141"/>
  <c r="O140"/>
  <c r="O142"/>
  <c r="O131"/>
  <c r="O132"/>
  <c r="O133"/>
  <c r="O14"/>
  <c r="O10"/>
  <c r="O143"/>
  <c r="O144"/>
  <c r="O145"/>
  <c r="O146"/>
  <c r="O147"/>
  <c r="O150"/>
  <c r="O151"/>
  <c r="O152"/>
  <c r="O153"/>
  <c r="O148"/>
  <c r="O149"/>
  <c r="O154"/>
  <c r="O155"/>
  <c r="O156"/>
  <c r="O157"/>
  <c r="O158"/>
  <c r="O159"/>
  <c r="O160"/>
  <c r="O161"/>
  <c r="O162"/>
  <c r="O163"/>
  <c r="O164"/>
  <c r="O166"/>
  <c r="O167"/>
  <c r="O165"/>
  <c r="O168"/>
  <c r="O169"/>
  <c r="O170"/>
  <c r="O171"/>
  <c r="O172"/>
  <c r="O173"/>
  <c r="O174"/>
  <c r="O175"/>
  <c r="O176"/>
  <c r="O177"/>
  <c r="O178"/>
  <c r="O179"/>
  <c r="O180"/>
  <c r="O181"/>
  <c r="O182"/>
  <c r="O184"/>
  <c r="O185"/>
  <c r="O186"/>
  <c r="O187"/>
  <c r="O13"/>
  <c r="O183"/>
  <c r="O188"/>
  <c r="O189"/>
  <c r="O190"/>
  <c r="O191"/>
  <c r="O192"/>
  <c r="O193"/>
  <c r="O194"/>
  <c r="O195"/>
  <c r="O196"/>
  <c r="O17"/>
  <c r="O198"/>
  <c r="O199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197"/>
  <c r="O22"/>
  <c r="O200"/>
  <c r="O228"/>
  <c r="O229"/>
  <c r="O230"/>
  <c r="O68"/>
  <c r="O231"/>
  <c r="O232"/>
  <c r="O233"/>
  <c r="O124"/>
  <c r="O125"/>
  <c r="O126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47"/>
  <c r="O263"/>
  <c r="O264"/>
  <c r="O265"/>
  <c r="O262"/>
  <c r="O267"/>
  <c r="O266"/>
  <c r="O268"/>
  <c r="O269"/>
  <c r="O270"/>
  <c r="O271"/>
  <c r="O272"/>
  <c r="M122"/>
  <c r="M109"/>
  <c r="M108"/>
  <c r="M111"/>
  <c r="M112"/>
  <c r="M106"/>
  <c r="M110"/>
  <c r="M105"/>
  <c r="M6"/>
  <c r="M20"/>
  <c r="M25"/>
  <c r="M29"/>
  <c r="M54"/>
  <c r="M55"/>
  <c r="M56"/>
  <c r="M57"/>
  <c r="M60"/>
  <c r="M61"/>
  <c r="M62"/>
  <c r="M101"/>
  <c r="M102"/>
  <c r="M104"/>
  <c r="M103"/>
  <c r="M107"/>
  <c r="M113"/>
  <c r="M3"/>
  <c r="M5"/>
  <c r="M7"/>
  <c r="M8"/>
  <c r="M9"/>
  <c r="M15"/>
  <c r="M98"/>
  <c r="M97"/>
  <c r="M96"/>
  <c r="M95"/>
  <c r="M16"/>
  <c r="M18"/>
  <c r="M19"/>
  <c r="M26"/>
  <c r="M27"/>
  <c r="M28"/>
  <c r="M30"/>
  <c r="M31"/>
  <c r="M34"/>
  <c r="M35"/>
  <c r="M36"/>
  <c r="M40"/>
  <c r="M41"/>
  <c r="M42"/>
  <c r="M43"/>
  <c r="M44"/>
  <c r="M45"/>
  <c r="M46"/>
  <c r="M48"/>
  <c r="M59"/>
  <c r="M63"/>
  <c r="M64"/>
  <c r="M65"/>
  <c r="M66"/>
  <c r="M67"/>
  <c r="M69"/>
  <c r="M70"/>
  <c r="M77"/>
  <c r="M78"/>
  <c r="M79"/>
  <c r="M80"/>
  <c r="M81"/>
  <c r="M82"/>
  <c r="M83"/>
  <c r="M84"/>
  <c r="M85"/>
  <c r="M87"/>
  <c r="M88"/>
  <c r="M89"/>
  <c r="M90"/>
  <c r="M91"/>
  <c r="M92"/>
  <c r="M93"/>
  <c r="M94"/>
  <c r="M114"/>
  <c r="M12"/>
  <c r="M11"/>
  <c r="M24"/>
  <c r="M23"/>
  <c r="M4"/>
  <c r="M118"/>
  <c r="M119"/>
  <c r="M120"/>
  <c r="M115"/>
  <c r="M116"/>
  <c r="M117"/>
  <c r="M21"/>
  <c r="M33"/>
  <c r="M32"/>
  <c r="M37"/>
  <c r="M38"/>
  <c r="M39"/>
  <c r="M50"/>
  <c r="M51"/>
  <c r="M49"/>
  <c r="M53"/>
  <c r="M52"/>
  <c r="M58"/>
  <c r="M72"/>
  <c r="M71"/>
  <c r="M74"/>
  <c r="M73"/>
  <c r="M75"/>
  <c r="M76"/>
  <c r="M100"/>
  <c r="M86"/>
  <c r="M99"/>
  <c r="M121"/>
  <c r="M123"/>
  <c r="M127"/>
  <c r="M128"/>
  <c r="M129"/>
  <c r="M130"/>
  <c r="M134"/>
  <c r="M135"/>
  <c r="M136"/>
  <c r="M137"/>
  <c r="M138"/>
  <c r="M139"/>
  <c r="M141"/>
  <c r="M140"/>
  <c r="M142"/>
  <c r="M131"/>
  <c r="M132"/>
  <c r="M133"/>
  <c r="M14"/>
  <c r="M10"/>
  <c r="M143"/>
  <c r="M144"/>
  <c r="M145"/>
  <c r="M146"/>
  <c r="M147"/>
  <c r="M150"/>
  <c r="M151"/>
  <c r="M152"/>
  <c r="M153"/>
  <c r="M148"/>
  <c r="M149"/>
  <c r="M154"/>
  <c r="M155"/>
  <c r="M156"/>
  <c r="M157"/>
  <c r="M158"/>
  <c r="M159"/>
  <c r="M160"/>
  <c r="M161"/>
  <c r="M162"/>
  <c r="M163"/>
  <c r="M164"/>
  <c r="M166"/>
  <c r="M167"/>
  <c r="M165"/>
  <c r="M168"/>
  <c r="M169"/>
  <c r="M170"/>
  <c r="M171"/>
  <c r="M172"/>
  <c r="M173"/>
  <c r="M174"/>
  <c r="M175"/>
  <c r="M176"/>
  <c r="M177"/>
  <c r="M178"/>
  <c r="M179"/>
  <c r="M180"/>
  <c r="M181"/>
  <c r="M182"/>
  <c r="M184"/>
  <c r="M185"/>
  <c r="M186"/>
  <c r="M187"/>
  <c r="M13"/>
  <c r="M183"/>
  <c r="M188"/>
  <c r="M189"/>
  <c r="M190"/>
  <c r="M191"/>
  <c r="M192"/>
  <c r="M193"/>
  <c r="M194"/>
  <c r="M195"/>
  <c r="M196"/>
  <c r="M17"/>
  <c r="M198"/>
  <c r="M199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197"/>
  <c r="M22"/>
  <c r="M200"/>
  <c r="M228"/>
  <c r="M229"/>
  <c r="M230"/>
  <c r="M68"/>
  <c r="M231"/>
  <c r="M232"/>
  <c r="M233"/>
  <c r="M124"/>
  <c r="M125"/>
  <c r="M126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47"/>
  <c r="M263"/>
  <c r="M264"/>
  <c r="M265"/>
  <c r="M262"/>
  <c r="M267"/>
  <c r="M266"/>
  <c r="M268"/>
  <c r="M269"/>
  <c r="M270"/>
  <c r="M271"/>
  <c r="M272"/>
  <c r="K122"/>
  <c r="K109"/>
  <c r="K108"/>
  <c r="K111"/>
  <c r="K112"/>
  <c r="K106"/>
  <c r="K110"/>
  <c r="K105"/>
  <c r="K6"/>
  <c r="K20"/>
  <c r="K25"/>
  <c r="K29"/>
  <c r="K54"/>
  <c r="K55"/>
  <c r="K56"/>
  <c r="K57"/>
  <c r="K60"/>
  <c r="K61"/>
  <c r="K62"/>
  <c r="K101"/>
  <c r="K102"/>
  <c r="K104"/>
  <c r="K103"/>
  <c r="K107"/>
  <c r="K113"/>
  <c r="K3"/>
  <c r="K5"/>
  <c r="K7"/>
  <c r="K8"/>
  <c r="K9"/>
  <c r="K15"/>
  <c r="K98"/>
  <c r="K97"/>
  <c r="K96"/>
  <c r="K95"/>
  <c r="K16"/>
  <c r="K18"/>
  <c r="K19"/>
  <c r="K26"/>
  <c r="K27"/>
  <c r="K28"/>
  <c r="K30"/>
  <c r="K31"/>
  <c r="K34"/>
  <c r="K35"/>
  <c r="K36"/>
  <c r="K40"/>
  <c r="K41"/>
  <c r="K42"/>
  <c r="K43"/>
  <c r="K44"/>
  <c r="K45"/>
  <c r="K46"/>
  <c r="K48"/>
  <c r="K59"/>
  <c r="K63"/>
  <c r="K64"/>
  <c r="K65"/>
  <c r="K66"/>
  <c r="K67"/>
  <c r="K69"/>
  <c r="K70"/>
  <c r="K77"/>
  <c r="K78"/>
  <c r="K79"/>
  <c r="K80"/>
  <c r="K81"/>
  <c r="K82"/>
  <c r="K83"/>
  <c r="K84"/>
  <c r="K85"/>
  <c r="K87"/>
  <c r="K88"/>
  <c r="K89"/>
  <c r="K90"/>
  <c r="K91"/>
  <c r="K92"/>
  <c r="K93"/>
  <c r="K94"/>
  <c r="K114"/>
  <c r="K12"/>
  <c r="K11"/>
  <c r="K24"/>
  <c r="K23"/>
  <c r="K4"/>
  <c r="K118"/>
  <c r="K119"/>
  <c r="K120"/>
  <c r="K115"/>
  <c r="K116"/>
  <c r="K117"/>
  <c r="K21"/>
  <c r="K33"/>
  <c r="K32"/>
  <c r="K37"/>
  <c r="K38"/>
  <c r="K39"/>
  <c r="K50"/>
  <c r="K51"/>
  <c r="K49"/>
  <c r="K53"/>
  <c r="K52"/>
  <c r="K58"/>
  <c r="K72"/>
  <c r="K71"/>
  <c r="K74"/>
  <c r="K73"/>
  <c r="K75"/>
  <c r="K76"/>
  <c r="K100"/>
  <c r="K86"/>
  <c r="K99"/>
  <c r="K121"/>
  <c r="K123"/>
  <c r="K127"/>
  <c r="K128"/>
  <c r="K129"/>
  <c r="K130"/>
  <c r="K134"/>
  <c r="K135"/>
  <c r="K136"/>
  <c r="K137"/>
  <c r="K138"/>
  <c r="K139"/>
  <c r="K141"/>
  <c r="K140"/>
  <c r="K142"/>
  <c r="K131"/>
  <c r="K132"/>
  <c r="K133"/>
  <c r="K14"/>
  <c r="K10"/>
  <c r="K143"/>
  <c r="K144"/>
  <c r="K145"/>
  <c r="K146"/>
  <c r="K147"/>
  <c r="K150"/>
  <c r="K151"/>
  <c r="K152"/>
  <c r="K153"/>
  <c r="K148"/>
  <c r="K149"/>
  <c r="K154"/>
  <c r="K155"/>
  <c r="K156"/>
  <c r="K157"/>
  <c r="K158"/>
  <c r="K159"/>
  <c r="K160"/>
  <c r="K161"/>
  <c r="K162"/>
  <c r="K163"/>
  <c r="K164"/>
  <c r="K166"/>
  <c r="K167"/>
  <c r="K165"/>
  <c r="K168"/>
  <c r="K169"/>
  <c r="K170"/>
  <c r="K171"/>
  <c r="K172"/>
  <c r="K173"/>
  <c r="K174"/>
  <c r="K175"/>
  <c r="K176"/>
  <c r="K177"/>
  <c r="K178"/>
  <c r="K179"/>
  <c r="K180"/>
  <c r="K181"/>
  <c r="K182"/>
  <c r="K184"/>
  <c r="K185"/>
  <c r="K186"/>
  <c r="K187"/>
  <c r="K13"/>
  <c r="K183"/>
  <c r="K188"/>
  <c r="K189"/>
  <c r="K190"/>
  <c r="K191"/>
  <c r="K192"/>
  <c r="K193"/>
  <c r="K194"/>
  <c r="K195"/>
  <c r="K196"/>
  <c r="K17"/>
  <c r="K198"/>
  <c r="K199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197"/>
  <c r="K22"/>
  <c r="K200"/>
  <c r="K228"/>
  <c r="K229"/>
  <c r="K230"/>
  <c r="K68"/>
  <c r="K231"/>
  <c r="K232"/>
  <c r="K233"/>
  <c r="K124"/>
  <c r="K125"/>
  <c r="K126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47"/>
  <c r="K263"/>
  <c r="K264"/>
  <c r="K265"/>
  <c r="K262"/>
  <c r="K267"/>
  <c r="K266"/>
  <c r="K268"/>
  <c r="K269"/>
  <c r="K270"/>
  <c r="K271"/>
  <c r="K272"/>
  <c r="L122"/>
  <c r="L109"/>
  <c r="L108"/>
  <c r="L111"/>
  <c r="L112"/>
  <c r="L106"/>
  <c r="L110"/>
  <c r="L105"/>
  <c r="L6"/>
  <c r="L20"/>
  <c r="L25"/>
  <c r="L29"/>
  <c r="L54"/>
  <c r="L55"/>
  <c r="L56"/>
  <c r="L57"/>
  <c r="L60"/>
  <c r="L61"/>
  <c r="L62"/>
  <c r="L101"/>
  <c r="L102"/>
  <c r="L104"/>
  <c r="L103"/>
  <c r="L107"/>
  <c r="L113"/>
  <c r="L3"/>
  <c r="L5"/>
  <c r="L7"/>
  <c r="L8"/>
  <c r="L9"/>
  <c r="L15"/>
  <c r="L98"/>
  <c r="L97"/>
  <c r="L96"/>
  <c r="L95"/>
  <c r="L16"/>
  <c r="L18"/>
  <c r="L19"/>
  <c r="L26"/>
  <c r="L27"/>
  <c r="L28"/>
  <c r="L30"/>
  <c r="L31"/>
  <c r="L34"/>
  <c r="L35"/>
  <c r="L36"/>
  <c r="L40"/>
  <c r="L41"/>
  <c r="L42"/>
  <c r="L43"/>
  <c r="L44"/>
  <c r="L45"/>
  <c r="L46"/>
  <c r="L48"/>
  <c r="L59"/>
  <c r="L63"/>
  <c r="L64"/>
  <c r="L65"/>
  <c r="L66"/>
  <c r="L67"/>
  <c r="L69"/>
  <c r="L70"/>
  <c r="L77"/>
  <c r="L78"/>
  <c r="L79"/>
  <c r="L80"/>
  <c r="L81"/>
  <c r="L82"/>
  <c r="L83"/>
  <c r="L84"/>
  <c r="L85"/>
  <c r="L87"/>
  <c r="L88"/>
  <c r="L89"/>
  <c r="L90"/>
  <c r="L91"/>
  <c r="L92"/>
  <c r="L93"/>
  <c r="L94"/>
  <c r="L114"/>
  <c r="L12"/>
  <c r="L11"/>
  <c r="L24"/>
  <c r="L23"/>
  <c r="L4"/>
  <c r="L118"/>
  <c r="L119"/>
  <c r="L120"/>
  <c r="L115"/>
  <c r="L116"/>
  <c r="L117"/>
  <c r="L21"/>
  <c r="L33"/>
  <c r="L32"/>
  <c r="L37"/>
  <c r="L38"/>
  <c r="L39"/>
  <c r="L50"/>
  <c r="L51"/>
  <c r="L49"/>
  <c r="L53"/>
  <c r="L52"/>
  <c r="L58"/>
  <c r="L72"/>
  <c r="L71"/>
  <c r="L74"/>
  <c r="L73"/>
  <c r="L75"/>
  <c r="L76"/>
  <c r="L100"/>
  <c r="L86"/>
  <c r="L99"/>
  <c r="L121"/>
  <c r="L123"/>
  <c r="L127"/>
  <c r="L128"/>
  <c r="L129"/>
  <c r="L130"/>
  <c r="L134"/>
  <c r="L135"/>
  <c r="L136"/>
  <c r="L137"/>
  <c r="L138"/>
  <c r="L139"/>
  <c r="L141"/>
  <c r="L140"/>
  <c r="L142"/>
  <c r="L131"/>
  <c r="L132"/>
  <c r="L133"/>
  <c r="L14"/>
  <c r="L10"/>
  <c r="L143"/>
  <c r="L144"/>
  <c r="L145"/>
  <c r="L146"/>
  <c r="L147"/>
  <c r="L150"/>
  <c r="L151"/>
  <c r="L152"/>
  <c r="L153"/>
  <c r="L148"/>
  <c r="L149"/>
  <c r="L154"/>
  <c r="L155"/>
  <c r="L156"/>
  <c r="L157"/>
  <c r="L158"/>
  <c r="L159"/>
  <c r="L160"/>
  <c r="L161"/>
  <c r="L162"/>
  <c r="L163"/>
  <c r="L164"/>
  <c r="L166"/>
  <c r="L167"/>
  <c r="L165"/>
  <c r="L168"/>
  <c r="L169"/>
  <c r="L170"/>
  <c r="L171"/>
  <c r="L172"/>
  <c r="L173"/>
  <c r="L174"/>
  <c r="L175"/>
  <c r="L176"/>
  <c r="L177"/>
  <c r="L178"/>
  <c r="L179"/>
  <c r="L180"/>
  <c r="L181"/>
  <c r="L182"/>
  <c r="L184"/>
  <c r="L185"/>
  <c r="L186"/>
  <c r="L187"/>
  <c r="L13"/>
  <c r="L183"/>
  <c r="L188"/>
  <c r="L189"/>
  <c r="L190"/>
  <c r="L191"/>
  <c r="L192"/>
  <c r="L193"/>
  <c r="L194"/>
  <c r="L195"/>
  <c r="L196"/>
  <c r="L17"/>
  <c r="L198"/>
  <c r="L199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197"/>
  <c r="L22"/>
  <c r="L200"/>
  <c r="L228"/>
  <c r="L229"/>
  <c r="L230"/>
  <c r="L68"/>
  <c r="L231"/>
  <c r="L232"/>
  <c r="L233"/>
  <c r="L124"/>
  <c r="L125"/>
  <c r="L126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47"/>
  <c r="L263"/>
  <c r="L264"/>
  <c r="L265"/>
  <c r="L262"/>
  <c r="L267"/>
  <c r="L266"/>
  <c r="L268"/>
  <c r="L269"/>
  <c r="L270"/>
  <c r="L271"/>
  <c r="L272"/>
  <c r="J122"/>
  <c r="J109"/>
  <c r="J108"/>
  <c r="J111"/>
  <c r="J112"/>
  <c r="J106"/>
  <c r="J110"/>
  <c r="J105"/>
  <c r="J6"/>
  <c r="J20"/>
  <c r="J25"/>
  <c r="J29"/>
  <c r="J54"/>
  <c r="J55"/>
  <c r="J56"/>
  <c r="J57"/>
  <c r="J60"/>
  <c r="J61"/>
  <c r="J62"/>
  <c r="J101"/>
  <c r="J102"/>
  <c r="J104"/>
  <c r="J103"/>
  <c r="J107"/>
  <c r="J113"/>
  <c r="J3"/>
  <c r="J5"/>
  <c r="J7"/>
  <c r="J8"/>
  <c r="J9"/>
  <c r="J15"/>
  <c r="J98"/>
  <c r="J97"/>
  <c r="J96"/>
  <c r="J95"/>
  <c r="J16"/>
  <c r="J18"/>
  <c r="J19"/>
  <c r="J26"/>
  <c r="J27"/>
  <c r="J28"/>
  <c r="J30"/>
  <c r="J31"/>
  <c r="J34"/>
  <c r="J35"/>
  <c r="J36"/>
  <c r="J40"/>
  <c r="J41"/>
  <c r="J42"/>
  <c r="J43"/>
  <c r="J44"/>
  <c r="J45"/>
  <c r="J46"/>
  <c r="J48"/>
  <c r="J59"/>
  <c r="J63"/>
  <c r="J64"/>
  <c r="J65"/>
  <c r="J66"/>
  <c r="J67"/>
  <c r="J69"/>
  <c r="J70"/>
  <c r="J77"/>
  <c r="J78"/>
  <c r="J79"/>
  <c r="J80"/>
  <c r="J81"/>
  <c r="J82"/>
  <c r="J83"/>
  <c r="J84"/>
  <c r="J85"/>
  <c r="J87"/>
  <c r="J88"/>
  <c r="J89"/>
  <c r="J90"/>
  <c r="J91"/>
  <c r="J92"/>
  <c r="J93"/>
  <c r="J94"/>
  <c r="J114"/>
  <c r="J12"/>
  <c r="J11"/>
  <c r="J24"/>
  <c r="J23"/>
  <c r="J4"/>
  <c r="J118"/>
  <c r="J119"/>
  <c r="J120"/>
  <c r="J115"/>
  <c r="J116"/>
  <c r="J117"/>
  <c r="J21"/>
  <c r="J33"/>
  <c r="J32"/>
  <c r="J37"/>
  <c r="J38"/>
  <c r="J39"/>
  <c r="J50"/>
  <c r="J51"/>
  <c r="J49"/>
  <c r="J53"/>
  <c r="J52"/>
  <c r="J58"/>
  <c r="J72"/>
  <c r="J71"/>
  <c r="J74"/>
  <c r="J73"/>
  <c r="J75"/>
  <c r="J76"/>
  <c r="J100"/>
  <c r="J86"/>
  <c r="J99"/>
  <c r="J121"/>
  <c r="J123"/>
  <c r="J127"/>
  <c r="J128"/>
  <c r="J129"/>
  <c r="J130"/>
  <c r="J134"/>
  <c r="J135"/>
  <c r="J136"/>
  <c r="J137"/>
  <c r="J138"/>
  <c r="J139"/>
  <c r="J141"/>
  <c r="J140"/>
  <c r="J142"/>
  <c r="J131"/>
  <c r="J132"/>
  <c r="J133"/>
  <c r="J14"/>
  <c r="J10"/>
  <c r="J143"/>
  <c r="J144"/>
  <c r="J145"/>
  <c r="J146"/>
  <c r="J147"/>
  <c r="J150"/>
  <c r="J151"/>
  <c r="J152"/>
  <c r="J153"/>
  <c r="J148"/>
  <c r="J149"/>
  <c r="J154"/>
  <c r="J155"/>
  <c r="J156"/>
  <c r="J157"/>
  <c r="J158"/>
  <c r="J159"/>
  <c r="J160"/>
  <c r="J161"/>
  <c r="J162"/>
  <c r="J163"/>
  <c r="J164"/>
  <c r="J166"/>
  <c r="J167"/>
  <c r="J165"/>
  <c r="J168"/>
  <c r="J169"/>
  <c r="J170"/>
  <c r="J171"/>
  <c r="J172"/>
  <c r="J173"/>
  <c r="J174"/>
  <c r="J175"/>
  <c r="J176"/>
  <c r="J177"/>
  <c r="J178"/>
  <c r="J179"/>
  <c r="J180"/>
  <c r="J181"/>
  <c r="J182"/>
  <c r="J184"/>
  <c r="J185"/>
  <c r="J186"/>
  <c r="J187"/>
  <c r="J13"/>
  <c r="J183"/>
  <c r="J188"/>
  <c r="J189"/>
  <c r="J190"/>
  <c r="J191"/>
  <c r="J192"/>
  <c r="J193"/>
  <c r="J194"/>
  <c r="J195"/>
  <c r="J196"/>
  <c r="J17"/>
  <c r="J198"/>
  <c r="J199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197"/>
  <c r="J22"/>
  <c r="J200"/>
  <c r="J228"/>
  <c r="J229"/>
  <c r="J230"/>
  <c r="J68"/>
  <c r="J231"/>
  <c r="J232"/>
  <c r="J233"/>
  <c r="J124"/>
  <c r="J125"/>
  <c r="J126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47"/>
  <c r="J263"/>
  <c r="J264"/>
  <c r="J265"/>
  <c r="J262"/>
  <c r="J267"/>
  <c r="J266"/>
  <c r="J268"/>
  <c r="J269"/>
  <c r="J270"/>
  <c r="J271"/>
  <c r="J272"/>
  <c r="B112"/>
  <c r="D112"/>
  <c r="E112"/>
  <c r="F112"/>
  <c r="G112"/>
  <c r="AT112"/>
  <c r="AU112"/>
  <c r="B106"/>
  <c r="D106"/>
  <c r="E106"/>
  <c r="F106"/>
  <c r="G106"/>
  <c r="AT106"/>
  <c r="AU106"/>
  <c r="B110"/>
  <c r="D110"/>
  <c r="E110"/>
  <c r="F110"/>
  <c r="G110"/>
  <c r="AT110"/>
  <c r="AU110"/>
  <c r="B105"/>
  <c r="D105"/>
  <c r="E105"/>
  <c r="F105"/>
  <c r="G105"/>
  <c r="AT105"/>
  <c r="AU105"/>
  <c r="B6"/>
  <c r="D6"/>
  <c r="E6"/>
  <c r="F6"/>
  <c r="G6"/>
  <c r="AT6"/>
  <c r="AU6"/>
  <c r="B20"/>
  <c r="D20"/>
  <c r="E20"/>
  <c r="F20"/>
  <c r="G20"/>
  <c r="AT20"/>
  <c r="AU20"/>
  <c r="B25"/>
  <c r="D25"/>
  <c r="E25"/>
  <c r="F25"/>
  <c r="G25"/>
  <c r="AT25"/>
  <c r="AU25"/>
  <c r="B29"/>
  <c r="D29"/>
  <c r="E29"/>
  <c r="F29"/>
  <c r="G29"/>
  <c r="AT29"/>
  <c r="AU29"/>
  <c r="B54"/>
  <c r="D54"/>
  <c r="E54"/>
  <c r="F54"/>
  <c r="G54"/>
  <c r="AT54"/>
  <c r="AU54"/>
  <c r="B55"/>
  <c r="D55"/>
  <c r="E55"/>
  <c r="F55"/>
  <c r="G55"/>
  <c r="AT55"/>
  <c r="AU55"/>
  <c r="B56"/>
  <c r="D56"/>
  <c r="E56"/>
  <c r="F56"/>
  <c r="G56"/>
  <c r="AT56"/>
  <c r="AU56"/>
  <c r="B57"/>
  <c r="D57"/>
  <c r="E57"/>
  <c r="F57"/>
  <c r="G57"/>
  <c r="AT57"/>
  <c r="AU57"/>
  <c r="B60"/>
  <c r="D60"/>
  <c r="E60"/>
  <c r="F60"/>
  <c r="G60"/>
  <c r="AT60"/>
  <c r="AU60"/>
  <c r="B61"/>
  <c r="D61"/>
  <c r="E61"/>
  <c r="F61"/>
  <c r="G61"/>
  <c r="AT61"/>
  <c r="AU61"/>
  <c r="B62"/>
  <c r="D62"/>
  <c r="E62"/>
  <c r="F62"/>
  <c r="G62"/>
  <c r="AT62"/>
  <c r="AU62"/>
  <c r="B101"/>
  <c r="D101"/>
  <c r="E101"/>
  <c r="F101"/>
  <c r="G101"/>
  <c r="AT101"/>
  <c r="AU101"/>
  <c r="B102"/>
  <c r="D102"/>
  <c r="E102"/>
  <c r="F102"/>
  <c r="G102"/>
  <c r="AT102"/>
  <c r="AU102"/>
  <c r="B104"/>
  <c r="D104"/>
  <c r="E104"/>
  <c r="F104"/>
  <c r="G104"/>
  <c r="AT104"/>
  <c r="AU104"/>
  <c r="B103"/>
  <c r="D103"/>
  <c r="E103"/>
  <c r="F103"/>
  <c r="G103"/>
  <c r="AT103"/>
  <c r="AU103"/>
  <c r="B107"/>
  <c r="D107"/>
  <c r="E107"/>
  <c r="F107"/>
  <c r="G107"/>
  <c r="AT107"/>
  <c r="AU107"/>
  <c r="B113"/>
  <c r="D113"/>
  <c r="E113"/>
  <c r="F113"/>
  <c r="G113"/>
  <c r="AT113"/>
  <c r="AU113"/>
  <c r="B3"/>
  <c r="D3"/>
  <c r="E3"/>
  <c r="F3"/>
  <c r="G3"/>
  <c r="AT3"/>
  <c r="AU3"/>
  <c r="B5"/>
  <c r="D5"/>
  <c r="E5"/>
  <c r="F5"/>
  <c r="G5"/>
  <c r="AT5"/>
  <c r="AU5"/>
  <c r="B7"/>
  <c r="D7"/>
  <c r="E7"/>
  <c r="F7"/>
  <c r="G7"/>
  <c r="AT7"/>
  <c r="AU7"/>
  <c r="B8"/>
  <c r="D8"/>
  <c r="E8"/>
  <c r="F8"/>
  <c r="G8"/>
  <c r="AT8"/>
  <c r="AU8"/>
  <c r="B9"/>
  <c r="D9"/>
  <c r="E9"/>
  <c r="F9"/>
  <c r="G9"/>
  <c r="AT9"/>
  <c r="AU9"/>
  <c r="B15"/>
  <c r="D15"/>
  <c r="E15"/>
  <c r="F15"/>
  <c r="G15"/>
  <c r="AT15"/>
  <c r="AU15"/>
  <c r="B98"/>
  <c r="D98"/>
  <c r="E98"/>
  <c r="F98"/>
  <c r="G98"/>
  <c r="AT98"/>
  <c r="AU98"/>
  <c r="B97"/>
  <c r="D97"/>
  <c r="E97"/>
  <c r="F97"/>
  <c r="G97"/>
  <c r="AT97"/>
  <c r="AU97"/>
  <c r="B96"/>
  <c r="D96"/>
  <c r="E96"/>
  <c r="F96"/>
  <c r="G96"/>
  <c r="AT96"/>
  <c r="AU96"/>
  <c r="B95"/>
  <c r="D95"/>
  <c r="E95"/>
  <c r="F95"/>
  <c r="G95"/>
  <c r="AT95"/>
  <c r="AU95"/>
  <c r="B16"/>
  <c r="D16"/>
  <c r="E16"/>
  <c r="F16"/>
  <c r="G16"/>
  <c r="AT16"/>
  <c r="AU16"/>
  <c r="B18"/>
  <c r="D18"/>
  <c r="E18"/>
  <c r="F18"/>
  <c r="G18"/>
  <c r="AT18"/>
  <c r="AU18"/>
  <c r="B19"/>
  <c r="D19"/>
  <c r="E19"/>
  <c r="F19"/>
  <c r="G19"/>
  <c r="AT19"/>
  <c r="AU19"/>
  <c r="B26"/>
  <c r="D26"/>
  <c r="E26"/>
  <c r="F26"/>
  <c r="G26"/>
  <c r="AT26"/>
  <c r="AU26"/>
  <c r="B27"/>
  <c r="D27"/>
  <c r="E27"/>
  <c r="F27"/>
  <c r="G27"/>
  <c r="AT27"/>
  <c r="AU27"/>
  <c r="B28"/>
  <c r="D28"/>
  <c r="E28"/>
  <c r="F28"/>
  <c r="G28"/>
  <c r="AT28"/>
  <c r="AU28"/>
  <c r="B30"/>
  <c r="D30"/>
  <c r="E30"/>
  <c r="F30"/>
  <c r="G30"/>
  <c r="AT30"/>
  <c r="AU30"/>
  <c r="B31"/>
  <c r="D31"/>
  <c r="E31"/>
  <c r="F31"/>
  <c r="G31"/>
  <c r="AT31"/>
  <c r="AU31"/>
  <c r="B34"/>
  <c r="D34"/>
  <c r="E34"/>
  <c r="F34"/>
  <c r="G34"/>
  <c r="AT34"/>
  <c r="AU34"/>
  <c r="B35"/>
  <c r="D35"/>
  <c r="E35"/>
  <c r="F35"/>
  <c r="G35"/>
  <c r="AT35"/>
  <c r="AU35"/>
  <c r="B36"/>
  <c r="D36"/>
  <c r="E36"/>
  <c r="F36"/>
  <c r="G36"/>
  <c r="AT36"/>
  <c r="AU36"/>
  <c r="B40"/>
  <c r="D40"/>
  <c r="E40"/>
  <c r="F40"/>
  <c r="G40"/>
  <c r="AT40"/>
  <c r="AU40"/>
  <c r="B41"/>
  <c r="D41"/>
  <c r="E41"/>
  <c r="F41"/>
  <c r="G41"/>
  <c r="AT41"/>
  <c r="AU41"/>
  <c r="B42"/>
  <c r="D42"/>
  <c r="E42"/>
  <c r="F42"/>
  <c r="G42"/>
  <c r="AT42"/>
  <c r="AU42"/>
  <c r="B43"/>
  <c r="D43"/>
  <c r="E43"/>
  <c r="F43"/>
  <c r="G43"/>
  <c r="AT43"/>
  <c r="AU43"/>
  <c r="B44"/>
  <c r="D44"/>
  <c r="E44"/>
  <c r="F44"/>
  <c r="G44"/>
  <c r="AT44"/>
  <c r="AU44"/>
  <c r="B45"/>
  <c r="D45"/>
  <c r="E45"/>
  <c r="F45"/>
  <c r="G45"/>
  <c r="AT45"/>
  <c r="AU45"/>
  <c r="B46"/>
  <c r="D46"/>
  <c r="E46"/>
  <c r="F46"/>
  <c r="G46"/>
  <c r="AT46"/>
  <c r="AU46"/>
  <c r="B48"/>
  <c r="D48"/>
  <c r="E48"/>
  <c r="F48"/>
  <c r="G48"/>
  <c r="AT48"/>
  <c r="AU48"/>
  <c r="B59"/>
  <c r="D59"/>
  <c r="E59"/>
  <c r="F59"/>
  <c r="G59"/>
  <c r="AT59"/>
  <c r="AU59"/>
  <c r="B63"/>
  <c r="D63"/>
  <c r="E63"/>
  <c r="F63"/>
  <c r="G63"/>
  <c r="AT63"/>
  <c r="AU63"/>
  <c r="B64"/>
  <c r="D64"/>
  <c r="E64"/>
  <c r="F64"/>
  <c r="G64"/>
  <c r="AT64"/>
  <c r="AU64"/>
  <c r="B65"/>
  <c r="D65"/>
  <c r="E65"/>
  <c r="F65"/>
  <c r="G65"/>
  <c r="AT65"/>
  <c r="AU65"/>
  <c r="B66"/>
  <c r="D66"/>
  <c r="E66"/>
  <c r="F66"/>
  <c r="G66"/>
  <c r="AT66"/>
  <c r="AU66"/>
  <c r="B67"/>
  <c r="D67"/>
  <c r="E67"/>
  <c r="F67"/>
  <c r="G67"/>
  <c r="AT67"/>
  <c r="AU67"/>
  <c r="B69"/>
  <c r="D69"/>
  <c r="E69"/>
  <c r="F69"/>
  <c r="G69"/>
  <c r="AT69"/>
  <c r="AU69"/>
  <c r="B70"/>
  <c r="D70"/>
  <c r="E70"/>
  <c r="F70"/>
  <c r="G70"/>
  <c r="AT70"/>
  <c r="AU70"/>
  <c r="B77"/>
  <c r="D77"/>
  <c r="E77"/>
  <c r="F77"/>
  <c r="G77"/>
  <c r="AT77"/>
  <c r="AU77"/>
  <c r="B78"/>
  <c r="D78"/>
  <c r="E78"/>
  <c r="F78"/>
  <c r="G78"/>
  <c r="AT78"/>
  <c r="AU78"/>
  <c r="B79"/>
  <c r="D79"/>
  <c r="E79"/>
  <c r="F79"/>
  <c r="G79"/>
  <c r="AT79"/>
  <c r="AU79"/>
  <c r="B80"/>
  <c r="D80"/>
  <c r="E80"/>
  <c r="F80"/>
  <c r="G80"/>
  <c r="AT80"/>
  <c r="AU80"/>
  <c r="B81"/>
  <c r="D81"/>
  <c r="E81"/>
  <c r="F81"/>
  <c r="G81"/>
  <c r="AT81"/>
  <c r="AU81"/>
  <c r="B82"/>
  <c r="D82"/>
  <c r="E82"/>
  <c r="F82"/>
  <c r="G82"/>
  <c r="AT82"/>
  <c r="AU82"/>
  <c r="B83"/>
  <c r="D83"/>
  <c r="E83"/>
  <c r="F83"/>
  <c r="G83"/>
  <c r="AT83"/>
  <c r="AU83"/>
  <c r="B84"/>
  <c r="D84"/>
  <c r="E84"/>
  <c r="F84"/>
  <c r="G84"/>
  <c r="AT84"/>
  <c r="AU84"/>
  <c r="B85"/>
  <c r="D85"/>
  <c r="E85"/>
  <c r="F85"/>
  <c r="G85"/>
  <c r="AT85"/>
  <c r="AU85"/>
  <c r="B87"/>
  <c r="D87"/>
  <c r="E87"/>
  <c r="F87"/>
  <c r="G87"/>
  <c r="AT87"/>
  <c r="AU87"/>
  <c r="B88"/>
  <c r="D88"/>
  <c r="E88"/>
  <c r="F88"/>
  <c r="G88"/>
  <c r="AT88"/>
  <c r="AU88"/>
  <c r="B89"/>
  <c r="D89"/>
  <c r="E89"/>
  <c r="F89"/>
  <c r="G89"/>
  <c r="AT89"/>
  <c r="AU89"/>
  <c r="B90"/>
  <c r="D90"/>
  <c r="E90"/>
  <c r="F90"/>
  <c r="G90"/>
  <c r="AT90"/>
  <c r="AU90"/>
  <c r="B91"/>
  <c r="D91"/>
  <c r="E91"/>
  <c r="F91"/>
  <c r="G91"/>
  <c r="AT91"/>
  <c r="AU91"/>
  <c r="B92"/>
  <c r="D92"/>
  <c r="E92"/>
  <c r="F92"/>
  <c r="G92"/>
  <c r="AT92"/>
  <c r="AU92"/>
  <c r="B93"/>
  <c r="D93"/>
  <c r="E93"/>
  <c r="F93"/>
  <c r="G93"/>
  <c r="AT93"/>
  <c r="AU93"/>
  <c r="B94"/>
  <c r="D94"/>
  <c r="E94"/>
  <c r="F94"/>
  <c r="G94"/>
  <c r="AT94"/>
  <c r="AU94"/>
  <c r="B114"/>
  <c r="D114"/>
  <c r="E114"/>
  <c r="F114"/>
  <c r="G114"/>
  <c r="AT114"/>
  <c r="AU114"/>
  <c r="B12"/>
  <c r="D12"/>
  <c r="E12"/>
  <c r="F12"/>
  <c r="G12"/>
  <c r="AT12"/>
  <c r="AU12"/>
  <c r="B11"/>
  <c r="D11"/>
  <c r="E11"/>
  <c r="F11"/>
  <c r="G11"/>
  <c r="AT11"/>
  <c r="AU11"/>
  <c r="B24"/>
  <c r="D24"/>
  <c r="E24"/>
  <c r="F24"/>
  <c r="G24"/>
  <c r="AT24"/>
  <c r="AU24"/>
  <c r="B23"/>
  <c r="D23"/>
  <c r="E23"/>
  <c r="F23"/>
  <c r="G23"/>
  <c r="AT23"/>
  <c r="AU23"/>
  <c r="B4"/>
  <c r="D4"/>
  <c r="E4"/>
  <c r="F4"/>
  <c r="G4"/>
  <c r="AT4"/>
  <c r="AU4"/>
  <c r="B118"/>
  <c r="D118"/>
  <c r="E118"/>
  <c r="F118"/>
  <c r="G118"/>
  <c r="AT118"/>
  <c r="AU118"/>
  <c r="B119"/>
  <c r="D119"/>
  <c r="E119"/>
  <c r="F119"/>
  <c r="G119"/>
  <c r="AT119"/>
  <c r="AU119"/>
  <c r="B120"/>
  <c r="D120"/>
  <c r="E120"/>
  <c r="F120"/>
  <c r="G120"/>
  <c r="AT120"/>
  <c r="AU120"/>
  <c r="B115"/>
  <c r="D115"/>
  <c r="E115"/>
  <c r="F115"/>
  <c r="G115"/>
  <c r="AT115"/>
  <c r="AU115"/>
  <c r="B116"/>
  <c r="D116"/>
  <c r="E116"/>
  <c r="F116"/>
  <c r="G116"/>
  <c r="AT116"/>
  <c r="AU116"/>
  <c r="B117"/>
  <c r="D117"/>
  <c r="E117"/>
  <c r="F117"/>
  <c r="G117"/>
  <c r="AT117"/>
  <c r="AU117"/>
  <c r="B21"/>
  <c r="D21"/>
  <c r="E21"/>
  <c r="F21"/>
  <c r="G21"/>
  <c r="AT21"/>
  <c r="AU21"/>
  <c r="B33"/>
  <c r="D33"/>
  <c r="E33"/>
  <c r="F33"/>
  <c r="G33"/>
  <c r="AT33"/>
  <c r="AU33"/>
  <c r="B32"/>
  <c r="D32"/>
  <c r="E32"/>
  <c r="F32"/>
  <c r="G32"/>
  <c r="AT32"/>
  <c r="AU32"/>
  <c r="B37"/>
  <c r="D37"/>
  <c r="E37"/>
  <c r="F37"/>
  <c r="G37"/>
  <c r="AT37"/>
  <c r="AU37"/>
  <c r="B38"/>
  <c r="D38"/>
  <c r="E38"/>
  <c r="F38"/>
  <c r="G38"/>
  <c r="AT38"/>
  <c r="AU38"/>
  <c r="B39"/>
  <c r="D39"/>
  <c r="E39"/>
  <c r="F39"/>
  <c r="G39"/>
  <c r="AT39"/>
  <c r="AU39"/>
  <c r="B50"/>
  <c r="D50"/>
  <c r="E50"/>
  <c r="F50"/>
  <c r="G50"/>
  <c r="AT50"/>
  <c r="AU50"/>
  <c r="B51"/>
  <c r="D51"/>
  <c r="E51"/>
  <c r="F51"/>
  <c r="G51"/>
  <c r="AT51"/>
  <c r="AU51"/>
  <c r="B49"/>
  <c r="D49"/>
  <c r="E49"/>
  <c r="F49"/>
  <c r="G49"/>
  <c r="AT49"/>
  <c r="AU49"/>
  <c r="B53"/>
  <c r="D53"/>
  <c r="E53"/>
  <c r="F53"/>
  <c r="G53"/>
  <c r="AT53"/>
  <c r="AU53"/>
  <c r="B52"/>
  <c r="D52"/>
  <c r="E52"/>
  <c r="F52"/>
  <c r="G52"/>
  <c r="AT52"/>
  <c r="AU52"/>
  <c r="B58"/>
  <c r="D58"/>
  <c r="E58"/>
  <c r="F58"/>
  <c r="G58"/>
  <c r="AT58"/>
  <c r="AU58"/>
  <c r="B72"/>
  <c r="D72"/>
  <c r="E72"/>
  <c r="F72"/>
  <c r="G72"/>
  <c r="AT72"/>
  <c r="AU72"/>
  <c r="B71"/>
  <c r="D71"/>
  <c r="E71"/>
  <c r="F71"/>
  <c r="G71"/>
  <c r="AT71"/>
  <c r="AU71"/>
  <c r="B74"/>
  <c r="D74"/>
  <c r="E74"/>
  <c r="F74"/>
  <c r="G74"/>
  <c r="AT74"/>
  <c r="AU74"/>
  <c r="B73"/>
  <c r="D73"/>
  <c r="E73"/>
  <c r="F73"/>
  <c r="G73"/>
  <c r="AT73"/>
  <c r="AU73"/>
  <c r="B75"/>
  <c r="D75"/>
  <c r="E75"/>
  <c r="F75"/>
  <c r="G75"/>
  <c r="AT75"/>
  <c r="AU75"/>
  <c r="B76"/>
  <c r="D76"/>
  <c r="E76"/>
  <c r="F76"/>
  <c r="G76"/>
  <c r="AT76"/>
  <c r="AU76"/>
  <c r="B100"/>
  <c r="D100"/>
  <c r="E100"/>
  <c r="F100"/>
  <c r="G100"/>
  <c r="AT100"/>
  <c r="AU100"/>
  <c r="B86"/>
  <c r="D86"/>
  <c r="E86"/>
  <c r="F86"/>
  <c r="G86"/>
  <c r="AT86"/>
  <c r="AU86"/>
  <c r="B99"/>
  <c r="D99"/>
  <c r="E99"/>
  <c r="F99"/>
  <c r="G99"/>
  <c r="AT99"/>
  <c r="AU99"/>
  <c r="B121"/>
  <c r="D121"/>
  <c r="E121"/>
  <c r="F121"/>
  <c r="G121"/>
  <c r="AT121"/>
  <c r="AU121"/>
  <c r="B123"/>
  <c r="D123"/>
  <c r="E123"/>
  <c r="F123"/>
  <c r="G123"/>
  <c r="AT123"/>
  <c r="AU123"/>
  <c r="B127"/>
  <c r="D127"/>
  <c r="E127"/>
  <c r="F127"/>
  <c r="G127"/>
  <c r="AT127"/>
  <c r="AU127"/>
  <c r="B128"/>
  <c r="D128"/>
  <c r="E128"/>
  <c r="F128"/>
  <c r="G128"/>
  <c r="AT128"/>
  <c r="AU128"/>
  <c r="B129"/>
  <c r="D129"/>
  <c r="E129"/>
  <c r="F129"/>
  <c r="G129"/>
  <c r="AT129"/>
  <c r="AU129"/>
  <c r="B130"/>
  <c r="D130"/>
  <c r="E130"/>
  <c r="F130"/>
  <c r="G130"/>
  <c r="AT130"/>
  <c r="AU130"/>
  <c r="B134"/>
  <c r="D134"/>
  <c r="E134"/>
  <c r="F134"/>
  <c r="G134"/>
  <c r="AT134"/>
  <c r="AU134"/>
  <c r="B135"/>
  <c r="D135"/>
  <c r="E135"/>
  <c r="F135"/>
  <c r="G135"/>
  <c r="AT135"/>
  <c r="AU135"/>
  <c r="B136"/>
  <c r="D136"/>
  <c r="E136"/>
  <c r="F136"/>
  <c r="G136"/>
  <c r="AT136"/>
  <c r="AU136"/>
  <c r="B137"/>
  <c r="D137"/>
  <c r="E137"/>
  <c r="F137"/>
  <c r="G137"/>
  <c r="AT137"/>
  <c r="AU137"/>
  <c r="B138"/>
  <c r="D138"/>
  <c r="E138"/>
  <c r="F138"/>
  <c r="G138"/>
  <c r="AT138"/>
  <c r="AU138"/>
  <c r="B139"/>
  <c r="D139"/>
  <c r="E139"/>
  <c r="F139"/>
  <c r="G139"/>
  <c r="AT139"/>
  <c r="AU139"/>
  <c r="B141"/>
  <c r="D141"/>
  <c r="E141"/>
  <c r="F141"/>
  <c r="G141"/>
  <c r="AT141"/>
  <c r="AU141"/>
  <c r="B140"/>
  <c r="D140"/>
  <c r="E140"/>
  <c r="F140"/>
  <c r="G140"/>
  <c r="AT140"/>
  <c r="AU140"/>
  <c r="B142"/>
  <c r="D142"/>
  <c r="E142"/>
  <c r="F142"/>
  <c r="G142"/>
  <c r="AT142"/>
  <c r="AU142"/>
  <c r="B131"/>
  <c r="D131"/>
  <c r="E131"/>
  <c r="F131"/>
  <c r="G131"/>
  <c r="AT131"/>
  <c r="AU131"/>
  <c r="B132"/>
  <c r="D132"/>
  <c r="E132"/>
  <c r="F132"/>
  <c r="G132"/>
  <c r="AT132"/>
  <c r="AU132"/>
  <c r="B133"/>
  <c r="D133"/>
  <c r="E133"/>
  <c r="F133"/>
  <c r="G133"/>
  <c r="AT133"/>
  <c r="AU133"/>
  <c r="B14"/>
  <c r="D14"/>
  <c r="E14"/>
  <c r="F14"/>
  <c r="G14"/>
  <c r="AT14"/>
  <c r="AU14"/>
  <c r="B10"/>
  <c r="D10"/>
  <c r="E10"/>
  <c r="F10"/>
  <c r="G10"/>
  <c r="AT10"/>
  <c r="AU10"/>
  <c r="B143"/>
  <c r="D143"/>
  <c r="E143"/>
  <c r="F143"/>
  <c r="G143"/>
  <c r="AT143"/>
  <c r="AU143"/>
  <c r="B144"/>
  <c r="D144"/>
  <c r="E144"/>
  <c r="F144"/>
  <c r="G144"/>
  <c r="AT144"/>
  <c r="AU144"/>
  <c r="B145"/>
  <c r="D145"/>
  <c r="E145"/>
  <c r="F145"/>
  <c r="G145"/>
  <c r="AT145"/>
  <c r="AU145"/>
  <c r="B146"/>
  <c r="D146"/>
  <c r="E146"/>
  <c r="F146"/>
  <c r="G146"/>
  <c r="AT146"/>
  <c r="AU146"/>
  <c r="B147"/>
  <c r="D147"/>
  <c r="E147"/>
  <c r="F147"/>
  <c r="G147"/>
  <c r="AT147"/>
  <c r="AU147"/>
  <c r="B150"/>
  <c r="D150"/>
  <c r="E150"/>
  <c r="F150"/>
  <c r="G150"/>
  <c r="AT150"/>
  <c r="AU150"/>
  <c r="B151"/>
  <c r="D151"/>
  <c r="E151"/>
  <c r="F151"/>
  <c r="G151"/>
  <c r="AT151"/>
  <c r="AU151"/>
  <c r="B152"/>
  <c r="D152"/>
  <c r="E152"/>
  <c r="F152"/>
  <c r="G152"/>
  <c r="AT152"/>
  <c r="AU152"/>
  <c r="B153"/>
  <c r="D153"/>
  <c r="E153"/>
  <c r="F153"/>
  <c r="G153"/>
  <c r="AT153"/>
  <c r="AU153"/>
  <c r="B148"/>
  <c r="E148"/>
  <c r="F148"/>
  <c r="G148"/>
  <c r="AT148"/>
  <c r="AU148"/>
  <c r="B149"/>
  <c r="D149"/>
  <c r="E149"/>
  <c r="F149"/>
  <c r="G149"/>
  <c r="AT149"/>
  <c r="AU149"/>
  <c r="B154"/>
  <c r="D154"/>
  <c r="E154"/>
  <c r="F154"/>
  <c r="G154"/>
  <c r="AT154"/>
  <c r="AU154"/>
  <c r="B155"/>
  <c r="D155"/>
  <c r="E155"/>
  <c r="F155"/>
  <c r="G155"/>
  <c r="AT155"/>
  <c r="AU155"/>
  <c r="B156"/>
  <c r="D156"/>
  <c r="E156"/>
  <c r="F156"/>
  <c r="G156"/>
  <c r="AT156"/>
  <c r="AU156"/>
  <c r="B157"/>
  <c r="D157"/>
  <c r="E157"/>
  <c r="F157"/>
  <c r="G157"/>
  <c r="AT157"/>
  <c r="AU157"/>
  <c r="B158"/>
  <c r="D158"/>
  <c r="E158"/>
  <c r="F158"/>
  <c r="G158"/>
  <c r="AT158"/>
  <c r="AU158"/>
  <c r="B159"/>
  <c r="D159"/>
  <c r="E159"/>
  <c r="F159"/>
  <c r="G159"/>
  <c r="AT159"/>
  <c r="AU159"/>
  <c r="B160"/>
  <c r="D160"/>
  <c r="E160"/>
  <c r="F160"/>
  <c r="G160"/>
  <c r="AT160"/>
  <c r="AU160"/>
  <c r="B161"/>
  <c r="D161"/>
  <c r="E161"/>
  <c r="F161"/>
  <c r="G161"/>
  <c r="AT161"/>
  <c r="AU161"/>
  <c r="B162"/>
  <c r="D162"/>
  <c r="E162"/>
  <c r="F162"/>
  <c r="G162"/>
  <c r="AT162"/>
  <c r="AU162"/>
  <c r="B163"/>
  <c r="D163"/>
  <c r="E163"/>
  <c r="F163"/>
  <c r="G163"/>
  <c r="AT163"/>
  <c r="AU163"/>
  <c r="B164"/>
  <c r="D164"/>
  <c r="E164"/>
  <c r="F164"/>
  <c r="G164"/>
  <c r="AT164"/>
  <c r="AU164"/>
  <c r="B166"/>
  <c r="D166"/>
  <c r="E166"/>
  <c r="F166"/>
  <c r="G166"/>
  <c r="AT166"/>
  <c r="AU166"/>
  <c r="B167"/>
  <c r="D167"/>
  <c r="E167"/>
  <c r="F167"/>
  <c r="G167"/>
  <c r="AT167"/>
  <c r="AU167"/>
  <c r="B165"/>
  <c r="D165"/>
  <c r="E165"/>
  <c r="F165"/>
  <c r="G165"/>
  <c r="AT165"/>
  <c r="AU165"/>
  <c r="B168"/>
  <c r="D168"/>
  <c r="E168"/>
  <c r="F168"/>
  <c r="G168"/>
  <c r="AT168"/>
  <c r="AU168"/>
  <c r="B169"/>
  <c r="D169"/>
  <c r="E169"/>
  <c r="F169"/>
  <c r="G169"/>
  <c r="AT169"/>
  <c r="AU169"/>
  <c r="B170"/>
  <c r="D170"/>
  <c r="E170"/>
  <c r="F170"/>
  <c r="G170"/>
  <c r="AT170"/>
  <c r="AU170"/>
  <c r="B171"/>
  <c r="D171"/>
  <c r="E171"/>
  <c r="F171"/>
  <c r="G171"/>
  <c r="AT171"/>
  <c r="AU171"/>
  <c r="B172"/>
  <c r="D172"/>
  <c r="E172"/>
  <c r="F172"/>
  <c r="G172"/>
  <c r="AT172"/>
  <c r="AU172"/>
  <c r="B173"/>
  <c r="D173"/>
  <c r="E173"/>
  <c r="F173"/>
  <c r="G173"/>
  <c r="AT173"/>
  <c r="AU173"/>
  <c r="B174"/>
  <c r="D174"/>
  <c r="E174"/>
  <c r="F174"/>
  <c r="G174"/>
  <c r="AT174"/>
  <c r="AU174"/>
  <c r="B175"/>
  <c r="D175"/>
  <c r="E175"/>
  <c r="F175"/>
  <c r="G175"/>
  <c r="AT175"/>
  <c r="AU175"/>
  <c r="B176"/>
  <c r="D176"/>
  <c r="E176"/>
  <c r="F176"/>
  <c r="G176"/>
  <c r="AT176"/>
  <c r="AU176"/>
  <c r="B177"/>
  <c r="D177"/>
  <c r="E177"/>
  <c r="F177"/>
  <c r="G177"/>
  <c r="AT177"/>
  <c r="AU177"/>
  <c r="B178"/>
  <c r="D178"/>
  <c r="E178"/>
  <c r="F178"/>
  <c r="G178"/>
  <c r="AT178"/>
  <c r="AU178"/>
  <c r="B179"/>
  <c r="D179"/>
  <c r="E179"/>
  <c r="F179"/>
  <c r="G179"/>
  <c r="AT179"/>
  <c r="AU179"/>
  <c r="B180"/>
  <c r="D180"/>
  <c r="E180"/>
  <c r="F180"/>
  <c r="G180"/>
  <c r="AT180"/>
  <c r="AU180"/>
  <c r="B181"/>
  <c r="D181"/>
  <c r="E181"/>
  <c r="F181"/>
  <c r="G181"/>
  <c r="AT181"/>
  <c r="AU181"/>
  <c r="B182"/>
  <c r="D182"/>
  <c r="E182"/>
  <c r="F182"/>
  <c r="G182"/>
  <c r="AT182"/>
  <c r="AU182"/>
  <c r="B184"/>
  <c r="D184"/>
  <c r="E184"/>
  <c r="F184"/>
  <c r="G184"/>
  <c r="AT184"/>
  <c r="AU184"/>
  <c r="B185"/>
  <c r="D185"/>
  <c r="E185"/>
  <c r="F185"/>
  <c r="G185"/>
  <c r="AT185"/>
  <c r="AU185"/>
  <c r="B186"/>
  <c r="D186"/>
  <c r="E186"/>
  <c r="F186"/>
  <c r="G186"/>
  <c r="AT186"/>
  <c r="AU186"/>
  <c r="B187"/>
  <c r="D187"/>
  <c r="E187"/>
  <c r="F187"/>
  <c r="G187"/>
  <c r="AT187"/>
  <c r="AU187"/>
  <c r="B13"/>
  <c r="D13"/>
  <c r="E13"/>
  <c r="F13"/>
  <c r="G13"/>
  <c r="AT13"/>
  <c r="AU13"/>
  <c r="B183"/>
  <c r="D183"/>
  <c r="E183"/>
  <c r="F183"/>
  <c r="G183"/>
  <c r="AT183"/>
  <c r="AU183"/>
  <c r="B188"/>
  <c r="D188"/>
  <c r="E188"/>
  <c r="F188"/>
  <c r="G188"/>
  <c r="AT188"/>
  <c r="AU188"/>
  <c r="B189"/>
  <c r="D189"/>
  <c r="E189"/>
  <c r="F189"/>
  <c r="G189"/>
  <c r="AT189"/>
  <c r="AU189"/>
  <c r="B190"/>
  <c r="D190"/>
  <c r="E190"/>
  <c r="F190"/>
  <c r="G190"/>
  <c r="AT190"/>
  <c r="AU190"/>
  <c r="B191"/>
  <c r="D191"/>
  <c r="E191"/>
  <c r="F191"/>
  <c r="G191"/>
  <c r="AT191"/>
  <c r="AU191"/>
  <c r="B192"/>
  <c r="D192"/>
  <c r="E192"/>
  <c r="F192"/>
  <c r="G192"/>
  <c r="AT192"/>
  <c r="AU192"/>
  <c r="B193"/>
  <c r="D193"/>
  <c r="E193"/>
  <c r="F193"/>
  <c r="G193"/>
  <c r="AT193"/>
  <c r="AU193"/>
  <c r="B194"/>
  <c r="D194"/>
  <c r="E194"/>
  <c r="F194"/>
  <c r="G194"/>
  <c r="AT194"/>
  <c r="AU194"/>
  <c r="B195"/>
  <c r="D195"/>
  <c r="E195"/>
  <c r="F195"/>
  <c r="G195"/>
  <c r="AT195"/>
  <c r="AU195"/>
  <c r="B196"/>
  <c r="D196"/>
  <c r="E196"/>
  <c r="F196"/>
  <c r="G196"/>
  <c r="AT196"/>
  <c r="AU196"/>
  <c r="B17"/>
  <c r="D17"/>
  <c r="E17"/>
  <c r="F17"/>
  <c r="G17"/>
  <c r="AT17"/>
  <c r="AU17"/>
  <c r="B198"/>
  <c r="D198"/>
  <c r="E198"/>
  <c r="F198"/>
  <c r="G198"/>
  <c r="AT198"/>
  <c r="AU198"/>
  <c r="B199"/>
  <c r="D199"/>
  <c r="E199"/>
  <c r="F199"/>
  <c r="G199"/>
  <c r="AT199"/>
  <c r="AU199"/>
  <c r="B201"/>
  <c r="D201"/>
  <c r="E201"/>
  <c r="F201"/>
  <c r="G201"/>
  <c r="AT201"/>
  <c r="AU201"/>
  <c r="B202"/>
  <c r="D202"/>
  <c r="E202"/>
  <c r="F202"/>
  <c r="G202"/>
  <c r="AT202"/>
  <c r="AU202"/>
  <c r="B203"/>
  <c r="D203"/>
  <c r="E203"/>
  <c r="F203"/>
  <c r="G203"/>
  <c r="AT203"/>
  <c r="AU203"/>
  <c r="B204"/>
  <c r="D204"/>
  <c r="E204"/>
  <c r="F204"/>
  <c r="G204"/>
  <c r="AT204"/>
  <c r="AU204"/>
  <c r="B205"/>
  <c r="D205"/>
  <c r="E205"/>
  <c r="F205"/>
  <c r="G205"/>
  <c r="AT205"/>
  <c r="AU205"/>
  <c r="B206"/>
  <c r="D206"/>
  <c r="E206"/>
  <c r="F206"/>
  <c r="G206"/>
  <c r="AT206"/>
  <c r="AU206"/>
  <c r="B207"/>
  <c r="D207"/>
  <c r="E207"/>
  <c r="F207"/>
  <c r="G207"/>
  <c r="AT207"/>
  <c r="AU207"/>
  <c r="B208"/>
  <c r="D208"/>
  <c r="E208"/>
  <c r="F208"/>
  <c r="G208"/>
  <c r="AT208"/>
  <c r="AU208"/>
  <c r="B209"/>
  <c r="D209"/>
  <c r="E209"/>
  <c r="F209"/>
  <c r="G209"/>
  <c r="AT209"/>
  <c r="AU209"/>
  <c r="B210"/>
  <c r="D210"/>
  <c r="E210"/>
  <c r="F210"/>
  <c r="G210"/>
  <c r="AT210"/>
  <c r="AU210"/>
  <c r="B211"/>
  <c r="D211"/>
  <c r="E211"/>
  <c r="F211"/>
  <c r="G211"/>
  <c r="AT211"/>
  <c r="AU211"/>
  <c r="B212"/>
  <c r="D212"/>
  <c r="E212"/>
  <c r="F212"/>
  <c r="G212"/>
  <c r="AT212"/>
  <c r="AU212"/>
  <c r="B213"/>
  <c r="D213"/>
  <c r="E213"/>
  <c r="F213"/>
  <c r="G213"/>
  <c r="AT213"/>
  <c r="AU213"/>
  <c r="B214"/>
  <c r="D214"/>
  <c r="E214"/>
  <c r="F214"/>
  <c r="G214"/>
  <c r="AT214"/>
  <c r="AU214"/>
  <c r="B215"/>
  <c r="D215"/>
  <c r="E215"/>
  <c r="F215"/>
  <c r="G215"/>
  <c r="AT215"/>
  <c r="AU215"/>
  <c r="B216"/>
  <c r="D216"/>
  <c r="E216"/>
  <c r="F216"/>
  <c r="G216"/>
  <c r="AT216"/>
  <c r="AU216"/>
  <c r="B217"/>
  <c r="D217"/>
  <c r="E217"/>
  <c r="F217"/>
  <c r="G217"/>
  <c r="AT217"/>
  <c r="AU217"/>
  <c r="B218"/>
  <c r="D218"/>
  <c r="E218"/>
  <c r="F218"/>
  <c r="G218"/>
  <c r="AT218"/>
  <c r="AU218"/>
  <c r="B219"/>
  <c r="D219"/>
  <c r="E219"/>
  <c r="F219"/>
  <c r="G219"/>
  <c r="AT219"/>
  <c r="AU219"/>
  <c r="B220"/>
  <c r="D220"/>
  <c r="E220"/>
  <c r="F220"/>
  <c r="G220"/>
  <c r="AT220"/>
  <c r="AU220"/>
  <c r="B221"/>
  <c r="D221"/>
  <c r="E221"/>
  <c r="F221"/>
  <c r="G221"/>
  <c r="AT221"/>
  <c r="AU221"/>
  <c r="B222"/>
  <c r="D222"/>
  <c r="E222"/>
  <c r="F222"/>
  <c r="G222"/>
  <c r="AT222"/>
  <c r="AU222"/>
  <c r="B223"/>
  <c r="D223"/>
  <c r="E223"/>
  <c r="F223"/>
  <c r="G223"/>
  <c r="AT223"/>
  <c r="AU223"/>
  <c r="B224"/>
  <c r="D224"/>
  <c r="E224"/>
  <c r="F224"/>
  <c r="G224"/>
  <c r="AT224"/>
  <c r="AU224"/>
  <c r="B225"/>
  <c r="D225"/>
  <c r="E225"/>
  <c r="F225"/>
  <c r="G225"/>
  <c r="AT225"/>
  <c r="AU225"/>
  <c r="B226"/>
  <c r="D226"/>
  <c r="E226"/>
  <c r="F226"/>
  <c r="G226"/>
  <c r="AT226"/>
  <c r="AU226"/>
  <c r="B227"/>
  <c r="D227"/>
  <c r="E227"/>
  <c r="F227"/>
  <c r="G227"/>
  <c r="AT227"/>
  <c r="AU227"/>
  <c r="B197"/>
  <c r="D197"/>
  <c r="E197"/>
  <c r="F197"/>
  <c r="G197"/>
  <c r="AT197"/>
  <c r="AU197"/>
  <c r="B22"/>
  <c r="D22"/>
  <c r="E22"/>
  <c r="F22"/>
  <c r="G22"/>
  <c r="AT22"/>
  <c r="AU22"/>
  <c r="B200"/>
  <c r="D200"/>
  <c r="E200"/>
  <c r="F200"/>
  <c r="G200"/>
  <c r="AT200"/>
  <c r="AU200"/>
  <c r="B228"/>
  <c r="D228"/>
  <c r="E228"/>
  <c r="F228"/>
  <c r="G228"/>
  <c r="AT228"/>
  <c r="AU228"/>
  <c r="B229"/>
  <c r="D229"/>
  <c r="E229"/>
  <c r="F229"/>
  <c r="G229"/>
  <c r="AT229"/>
  <c r="AU229"/>
  <c r="B230"/>
  <c r="D230"/>
  <c r="E230"/>
  <c r="F230"/>
  <c r="G230"/>
  <c r="AT230"/>
  <c r="AU230"/>
  <c r="B68"/>
  <c r="D68"/>
  <c r="E68"/>
  <c r="F68"/>
  <c r="G68"/>
  <c r="AT68"/>
  <c r="AU68"/>
  <c r="B231"/>
  <c r="D231"/>
  <c r="E231"/>
  <c r="F231"/>
  <c r="G231"/>
  <c r="AT231"/>
  <c r="AU231"/>
  <c r="B232"/>
  <c r="D232"/>
  <c r="E232"/>
  <c r="F232"/>
  <c r="G232"/>
  <c r="AT232"/>
  <c r="AU232"/>
  <c r="B233"/>
  <c r="D233"/>
  <c r="E233"/>
  <c r="F233"/>
  <c r="G233"/>
  <c r="AT233"/>
  <c r="AU233"/>
  <c r="B124"/>
  <c r="D124"/>
  <c r="E124"/>
  <c r="F124"/>
  <c r="G124"/>
  <c r="AT124"/>
  <c r="AU124"/>
  <c r="B125"/>
  <c r="D125"/>
  <c r="E125"/>
  <c r="F125"/>
  <c r="G125"/>
  <c r="AT125"/>
  <c r="AU125"/>
  <c r="B126"/>
  <c r="D126"/>
  <c r="E126"/>
  <c r="F126"/>
  <c r="G126"/>
  <c r="AT126"/>
  <c r="AU126"/>
  <c r="B234"/>
  <c r="D234"/>
  <c r="E234"/>
  <c r="F234"/>
  <c r="G234"/>
  <c r="AT234"/>
  <c r="AU234"/>
  <c r="B235"/>
  <c r="D235"/>
  <c r="E235"/>
  <c r="F235"/>
  <c r="G235"/>
  <c r="AT235"/>
  <c r="AU235"/>
  <c r="B236"/>
  <c r="D236"/>
  <c r="E236"/>
  <c r="F236"/>
  <c r="G236"/>
  <c r="AT236"/>
  <c r="AU236"/>
  <c r="B237"/>
  <c r="D237"/>
  <c r="E237"/>
  <c r="F237"/>
  <c r="G237"/>
  <c r="AT237"/>
  <c r="AU237"/>
  <c r="B238"/>
  <c r="D238"/>
  <c r="E238"/>
  <c r="F238"/>
  <c r="G238"/>
  <c r="AT238"/>
  <c r="AU238"/>
  <c r="B239"/>
  <c r="D239"/>
  <c r="E239"/>
  <c r="F239"/>
  <c r="G239"/>
  <c r="AT239"/>
  <c r="AU239"/>
  <c r="B240"/>
  <c r="D240"/>
  <c r="E240"/>
  <c r="F240"/>
  <c r="G240"/>
  <c r="AT240"/>
  <c r="AU240"/>
  <c r="B241"/>
  <c r="D241"/>
  <c r="E241"/>
  <c r="F241"/>
  <c r="G241"/>
  <c r="AT241"/>
  <c r="AU241"/>
  <c r="B242"/>
  <c r="D242"/>
  <c r="E242"/>
  <c r="F242"/>
  <c r="G242"/>
  <c r="AT242"/>
  <c r="AU242"/>
  <c r="B243"/>
  <c r="D243"/>
  <c r="E243"/>
  <c r="F243"/>
  <c r="G243"/>
  <c r="AT243"/>
  <c r="AU243"/>
  <c r="B244"/>
  <c r="D244"/>
  <c r="E244"/>
  <c r="F244"/>
  <c r="G244"/>
  <c r="AT244"/>
  <c r="AU244"/>
  <c r="B245"/>
  <c r="D245"/>
  <c r="E245"/>
  <c r="F245"/>
  <c r="G245"/>
  <c r="AT245"/>
  <c r="AU245"/>
  <c r="B246"/>
  <c r="D246"/>
  <c r="E246"/>
  <c r="F246"/>
  <c r="G246"/>
  <c r="AT246"/>
  <c r="AU246"/>
  <c r="B247"/>
  <c r="D247"/>
  <c r="E247"/>
  <c r="F247"/>
  <c r="G247"/>
  <c r="AT247"/>
  <c r="AU247"/>
  <c r="B248"/>
  <c r="D248"/>
  <c r="E248"/>
  <c r="F248"/>
  <c r="G248"/>
  <c r="AT248"/>
  <c r="AU248"/>
  <c r="B249"/>
  <c r="D249"/>
  <c r="E249"/>
  <c r="F249"/>
  <c r="G249"/>
  <c r="AT249"/>
  <c r="AU249"/>
  <c r="B250"/>
  <c r="D250"/>
  <c r="E250"/>
  <c r="F250"/>
  <c r="G250"/>
  <c r="AT250"/>
  <c r="AU250"/>
  <c r="B251"/>
  <c r="D251"/>
  <c r="E251"/>
  <c r="F251"/>
  <c r="G251"/>
  <c r="AT251"/>
  <c r="AU251"/>
  <c r="B252"/>
  <c r="D252"/>
  <c r="E252"/>
  <c r="F252"/>
  <c r="G252"/>
  <c r="AT252"/>
  <c r="AU252"/>
  <c r="B253"/>
  <c r="D253"/>
  <c r="E253"/>
  <c r="F253"/>
  <c r="G253"/>
  <c r="AT253"/>
  <c r="AU253"/>
  <c r="B254"/>
  <c r="D254"/>
  <c r="E254"/>
  <c r="F254"/>
  <c r="G254"/>
  <c r="AT254"/>
  <c r="AU254"/>
  <c r="B255"/>
  <c r="D255"/>
  <c r="E255"/>
  <c r="F255"/>
  <c r="G255"/>
  <c r="AT255"/>
  <c r="AU255"/>
  <c r="B256"/>
  <c r="D256"/>
  <c r="E256"/>
  <c r="F256"/>
  <c r="G256"/>
  <c r="AT256"/>
  <c r="AU256"/>
  <c r="B257"/>
  <c r="D257"/>
  <c r="E257"/>
  <c r="F257"/>
  <c r="G257"/>
  <c r="AT257"/>
  <c r="AU257"/>
  <c r="B258"/>
  <c r="D258"/>
  <c r="E258"/>
  <c r="F258"/>
  <c r="G258"/>
  <c r="AT258"/>
  <c r="AU258"/>
  <c r="B259"/>
  <c r="D259"/>
  <c r="E259"/>
  <c r="F259"/>
  <c r="G259"/>
  <c r="AT259"/>
  <c r="AU259"/>
  <c r="B260"/>
  <c r="D260"/>
  <c r="E260"/>
  <c r="F260"/>
  <c r="G260"/>
  <c r="AT260"/>
  <c r="AU260"/>
  <c r="B261"/>
  <c r="D261"/>
  <c r="E261"/>
  <c r="F261"/>
  <c r="G261"/>
  <c r="AT261"/>
  <c r="AU261"/>
  <c r="B47"/>
  <c r="D47"/>
  <c r="E47"/>
  <c r="F47"/>
  <c r="G47"/>
  <c r="AT47"/>
  <c r="AU47"/>
  <c r="B263"/>
  <c r="D263"/>
  <c r="E263"/>
  <c r="F263"/>
  <c r="G263"/>
  <c r="AT263"/>
  <c r="AU263"/>
  <c r="B264"/>
  <c r="D264"/>
  <c r="E264"/>
  <c r="F264"/>
  <c r="G264"/>
  <c r="AT264"/>
  <c r="AU264"/>
  <c r="B265"/>
  <c r="D265"/>
  <c r="E265"/>
  <c r="F265"/>
  <c r="G265"/>
  <c r="AT265"/>
  <c r="AU265"/>
  <c r="B262"/>
  <c r="D262"/>
  <c r="E262"/>
  <c r="F262"/>
  <c r="G262"/>
  <c r="AT262"/>
  <c r="AU262"/>
  <c r="B267"/>
  <c r="D267"/>
  <c r="E267"/>
  <c r="F267"/>
  <c r="G267"/>
  <c r="AT267"/>
  <c r="AU267"/>
  <c r="B266"/>
  <c r="D266"/>
  <c r="E266"/>
  <c r="F266"/>
  <c r="G266"/>
  <c r="AT266"/>
  <c r="AU266"/>
  <c r="B268"/>
  <c r="D268"/>
  <c r="E268"/>
  <c r="F268"/>
  <c r="G268"/>
  <c r="AT268"/>
  <c r="AU268"/>
  <c r="B269"/>
  <c r="D269"/>
  <c r="E269"/>
  <c r="F269"/>
  <c r="G269"/>
  <c r="AT269"/>
  <c r="AU269"/>
  <c r="B270"/>
  <c r="D270"/>
  <c r="E270"/>
  <c r="F270"/>
  <c r="G270"/>
  <c r="AT270"/>
  <c r="AU270"/>
  <c r="B271"/>
  <c r="D271"/>
  <c r="E271"/>
  <c r="F271"/>
  <c r="G271"/>
  <c r="AT271"/>
  <c r="AU271"/>
  <c r="B272"/>
  <c r="D272"/>
  <c r="E272"/>
  <c r="F272"/>
  <c r="G272"/>
  <c r="AT272"/>
  <c r="AU272"/>
  <c r="B122"/>
  <c r="D122"/>
  <c r="E122"/>
  <c r="F122"/>
  <c r="G122"/>
  <c r="AT122"/>
  <c r="AU122"/>
  <c r="B109"/>
  <c r="D109"/>
  <c r="E109"/>
  <c r="F109"/>
  <c r="G109"/>
  <c r="AT109"/>
  <c r="AU109"/>
  <c r="B108"/>
  <c r="D108"/>
  <c r="E108"/>
  <c r="F108"/>
  <c r="G108"/>
  <c r="AT108"/>
  <c r="AU108"/>
  <c r="B111"/>
  <c r="D111"/>
  <c r="E111"/>
  <c r="F111"/>
  <c r="G111"/>
  <c r="AT111"/>
  <c r="AU111"/>
  <c r="D2" i="5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"/>
</calcChain>
</file>

<file path=xl/sharedStrings.xml><?xml version="1.0" encoding="utf-8"?>
<sst xmlns="http://schemas.openxmlformats.org/spreadsheetml/2006/main" count="35463" uniqueCount="2444">
  <si>
    <t>Appraisal_site_locations_pg</t>
  </si>
  <si>
    <t>OBJECTID</t>
  </si>
  <si>
    <t>ALC_GRADE1</t>
  </si>
  <si>
    <t>NAME</t>
  </si>
  <si>
    <t>SLD and PC Overlap</t>
  </si>
  <si>
    <t>ALC_GRADE2</t>
  </si>
  <si>
    <t>ALC_GRADE3</t>
  </si>
  <si>
    <t>ALC_GRADE4</t>
  </si>
  <si>
    <t>ALC_NONAGRICULTURAL</t>
  </si>
  <si>
    <t>ALC_URBAN</t>
  </si>
  <si>
    <t>aqma_pg</t>
  </si>
  <si>
    <t>TITLE</t>
  </si>
  <si>
    <t>Article_4_direction</t>
  </si>
  <si>
    <t>awi_pg</t>
  </si>
  <si>
    <t>THEMNAME</t>
  </si>
  <si>
    <t>Bus_stop_pt</t>
  </si>
  <si>
    <t>Flag_Name</t>
  </si>
  <si>
    <t>Car_parking_pg</t>
  </si>
  <si>
    <t>Name</t>
  </si>
  <si>
    <t>Community_offices_pg</t>
  </si>
  <si>
    <t>Community_pg</t>
  </si>
  <si>
    <t>Conservation_area_pg</t>
  </si>
  <si>
    <t>Title</t>
  </si>
  <si>
    <t>County_wildlife_site_pg</t>
  </si>
  <si>
    <t>Id</t>
  </si>
  <si>
    <t>Crossrail_safeguarded_areas_pg</t>
  </si>
  <si>
    <t>Educational_institution_pg</t>
  </si>
  <si>
    <t>Employment_general_pg</t>
  </si>
  <si>
    <t>Employment_offices_pg</t>
  </si>
  <si>
    <t>env_stewardship_pg</t>
  </si>
  <si>
    <t>SCHEME</t>
  </si>
  <si>
    <t>Financial_offices_pg</t>
  </si>
  <si>
    <t>Flood_zone_pg</t>
  </si>
  <si>
    <t>greenbelt_pg</t>
  </si>
  <si>
    <t>LA_Name</t>
  </si>
  <si>
    <t>Hospital_pg</t>
  </si>
  <si>
    <t>Landscape_improvement_pg</t>
  </si>
  <si>
    <t>Listed_buildings_pt</t>
  </si>
  <si>
    <t>Grade</t>
  </si>
  <si>
    <t>lnr_pg</t>
  </si>
  <si>
    <t>LNR_NAME</t>
  </si>
  <si>
    <t>Major_housing_site_pg</t>
  </si>
  <si>
    <t>Medical_health_pg</t>
  </si>
  <si>
    <t>National_cycle_route_pl</t>
  </si>
  <si>
    <t>route_numb</t>
  </si>
  <si>
    <t>Open_storage_pg</t>
  </si>
  <si>
    <t>Proposed_cycleway_pl</t>
  </si>
  <si>
    <t>Protected_lane_pl</t>
  </si>
  <si>
    <t>Protected_urban_open_space_pg</t>
  </si>
  <si>
    <t>Rail_station_pt</t>
  </si>
  <si>
    <t>StationName</t>
  </si>
  <si>
    <t>Redhouse_lake_pg</t>
  </si>
  <si>
    <t>Reg_parks_gardens_pg</t>
  </si>
  <si>
    <t>Residential_offices_shops_pg</t>
  </si>
  <si>
    <t>Residential_pg</t>
  </si>
  <si>
    <t>sac_pg</t>
  </si>
  <si>
    <t>SAC_NAME</t>
  </si>
  <si>
    <t>SchedAncMon_pt</t>
  </si>
  <si>
    <t>Shops_Car_parks_pg</t>
  </si>
  <si>
    <t>sla_pg</t>
  </si>
  <si>
    <t>spa_pg</t>
  </si>
  <si>
    <t>SPA_NAME</t>
  </si>
  <si>
    <t>sssi_pg</t>
  </si>
  <si>
    <t>SSSI_NAME</t>
  </si>
  <si>
    <t>Thames_chase_pg</t>
  </si>
  <si>
    <t>ID</t>
  </si>
  <si>
    <t>Area_Hect</t>
  </si>
  <si>
    <t>Easting</t>
  </si>
  <si>
    <t>Northing</t>
  </si>
  <si>
    <t>Area_Type</t>
  </si>
  <si>
    <t>Site_Ref</t>
  </si>
  <si>
    <t>SHLAA_Ref</t>
  </si>
  <si>
    <t>Comments</t>
  </si>
  <si>
    <t>Green_Belt</t>
  </si>
  <si>
    <t>Landscape_</t>
  </si>
  <si>
    <t>ident</t>
  </si>
  <si>
    <t>ALC_GRADE1_Dist</t>
  </si>
  <si>
    <t>ALC_GRADE1_Name</t>
  </si>
  <si>
    <t>ALC_GRADE1_PCOVERLAP</t>
  </si>
  <si>
    <t>ALC_GRADE1_area</t>
  </si>
  <si>
    <t>ALC_GRADE1_ID</t>
  </si>
  <si>
    <t>ALC_GRADE2_Dist</t>
  </si>
  <si>
    <t>ALC_GRADE2_Name</t>
  </si>
  <si>
    <t>ALC_GRADE2_PCOVERLAP</t>
  </si>
  <si>
    <t>ALC_GRADE2_area</t>
  </si>
  <si>
    <t>ALC_GRADE2_ID</t>
  </si>
  <si>
    <t>ALC_GRADE3_Dist</t>
  </si>
  <si>
    <t>ALC_GRADE3_Name</t>
  </si>
  <si>
    <t>ALC_GRADE3_PCOVERLAP</t>
  </si>
  <si>
    <t>ALC_GRADE3_area</t>
  </si>
  <si>
    <t>ALC_GRADE3_ID</t>
  </si>
  <si>
    <t>ALC_GRADE4_Dist</t>
  </si>
  <si>
    <t>ALC_GRADE4_Name</t>
  </si>
  <si>
    <t>ALC_GRADE4_PCOVERLAP</t>
  </si>
  <si>
    <t>ALC_GRADE4_area</t>
  </si>
  <si>
    <t>ALC_GRADE4_ID</t>
  </si>
  <si>
    <t>ALC_NONAGRICULTURAL_Dist</t>
  </si>
  <si>
    <t>ALC_NONAGRICULTURAL_Name</t>
  </si>
  <si>
    <t>ALC_NONAGRICULTURAL_PCOVERLAP</t>
  </si>
  <si>
    <t>ALC_NONAGRICULTURAL_area</t>
  </si>
  <si>
    <t>ALC_NONAGRICULTURAL_ID</t>
  </si>
  <si>
    <t>ALC_URBAN_Dist</t>
  </si>
  <si>
    <t>ALC_URBAN_Name</t>
  </si>
  <si>
    <t>ALC_URBAN_PCOVERLAP</t>
  </si>
  <si>
    <t>ALC_URBAN_area</t>
  </si>
  <si>
    <t>ALC_URBAN_ID</t>
  </si>
  <si>
    <t>aqma_pg_Dist</t>
  </si>
  <si>
    <t>aqma_pg_Name</t>
  </si>
  <si>
    <t>aqma_pg_PCOVERLAP</t>
  </si>
  <si>
    <t>aqma_pg_area</t>
  </si>
  <si>
    <t>aqma_pg_ID</t>
  </si>
  <si>
    <t>Article_4_direction_Dist</t>
  </si>
  <si>
    <t>Article_4_direction_Name</t>
  </si>
  <si>
    <t>Article_4_direction_PCOVERLAP</t>
  </si>
  <si>
    <t>Article_4_direction_area</t>
  </si>
  <si>
    <t>Article_4_direction_ID</t>
  </si>
  <si>
    <t>awi_pg_Dist</t>
  </si>
  <si>
    <t>awi_pg_Name</t>
  </si>
  <si>
    <t>awi_pg_PCOVERLAP</t>
  </si>
  <si>
    <t>awi_pg_area</t>
  </si>
  <si>
    <t>awi_pg_ID</t>
  </si>
  <si>
    <t>Bus_stop_pt_Dist</t>
  </si>
  <si>
    <t>Bus_stop_pt_Name</t>
  </si>
  <si>
    <t>Bus_stop_pt_PCOVERLAP</t>
  </si>
  <si>
    <t>Bus_stop_pt_area</t>
  </si>
  <si>
    <t>Bus_stop_pt_ID</t>
  </si>
  <si>
    <t>Car_parking_pg_Dist</t>
  </si>
  <si>
    <t>Car_parking_pg_Name</t>
  </si>
  <si>
    <t>Car_parking_pg_PCOVERLAP</t>
  </si>
  <si>
    <t>Car_parking_pg_area</t>
  </si>
  <si>
    <t>Car_parking_pg_ID</t>
  </si>
  <si>
    <t>Community_offices_pg_Dist</t>
  </si>
  <si>
    <t>Community_offices_pg_Name</t>
  </si>
  <si>
    <t>Community_offices_pg_PCOVERLAP</t>
  </si>
  <si>
    <t>Community_offices_pg_area</t>
  </si>
  <si>
    <t>Community_offices_pg_ID</t>
  </si>
  <si>
    <t>Community_pg_Dist</t>
  </si>
  <si>
    <t>Community_pg_Name</t>
  </si>
  <si>
    <t>Community_pg_PCOVERLAP</t>
  </si>
  <si>
    <t>Community_pg_area</t>
  </si>
  <si>
    <t>Community_pg_ID</t>
  </si>
  <si>
    <t>Conservation_area_pg_Dist</t>
  </si>
  <si>
    <t>Conservation_area_pg_Name</t>
  </si>
  <si>
    <t>Conservation_area_pg_PCOVERLAP</t>
  </si>
  <si>
    <t>Conservation_area_pg_area</t>
  </si>
  <si>
    <t>Conservation_area_pg_ID</t>
  </si>
  <si>
    <t>County_wildlife_site_pg_Dist</t>
  </si>
  <si>
    <t>County_wildlife_site_pg_Name</t>
  </si>
  <si>
    <t>County_wildlife_site_pg_PCOVERLAP</t>
  </si>
  <si>
    <t>County_wildlife_site_pg_area</t>
  </si>
  <si>
    <t>County_wildlife_site_pg_ID</t>
  </si>
  <si>
    <t>Crossrail_safeguarded_areas_pg_Dist</t>
  </si>
  <si>
    <t>Crossrail_safeguarded_areas_pg_Name</t>
  </si>
  <si>
    <t>Crossrail_safeguarded_areas_pg_PCOVERLAP</t>
  </si>
  <si>
    <t>Crossrail_safeguarded_areas_pg_area</t>
  </si>
  <si>
    <t>Crossrail_safeguarded_areas_pg_ID</t>
  </si>
  <si>
    <t>Educational_institution_pg_Dist</t>
  </si>
  <si>
    <t>Educational_institution_pg_Name</t>
  </si>
  <si>
    <t>Educational_institution_pg_PCOVERLAP</t>
  </si>
  <si>
    <t>Educational_institution_pg_area</t>
  </si>
  <si>
    <t>Educational_institution_pg_ID</t>
  </si>
  <si>
    <t>Employment_general_pg_Dist</t>
  </si>
  <si>
    <t>Employment_general_pg_Name</t>
  </si>
  <si>
    <t>Employment_general_pg_PCOVERLAP</t>
  </si>
  <si>
    <t>Employment_general_pg_area</t>
  </si>
  <si>
    <t>Employment_general_pg_ID</t>
  </si>
  <si>
    <t>Employment_offices_pg_Dist</t>
  </si>
  <si>
    <t>Employment_offices_pg_Name</t>
  </si>
  <si>
    <t>Employment_offices_pg_PCOVERLAP</t>
  </si>
  <si>
    <t>Employment_offices_pg_area</t>
  </si>
  <si>
    <t>Employment_offices_pg_ID</t>
  </si>
  <si>
    <t>env_stewardship_pg_Dist</t>
  </si>
  <si>
    <t>env_stewardship_pg_Name</t>
  </si>
  <si>
    <t>env_stewardship_pg_PCOVERLAP</t>
  </si>
  <si>
    <t>env_stewardship_pg_area</t>
  </si>
  <si>
    <t>env_stewardship_pg_ID</t>
  </si>
  <si>
    <t>Financial_offices_pg_Dist</t>
  </si>
  <si>
    <t>Financial_offices_pg_Name</t>
  </si>
  <si>
    <t>Financial_offices_pg_PCOVERLAP</t>
  </si>
  <si>
    <t>Financial_offices_pg_area</t>
  </si>
  <si>
    <t>Financial_offices_pg_ID</t>
  </si>
  <si>
    <t>Flood_zone_pg_Dist</t>
  </si>
  <si>
    <t>Flood_zone_pg_Name</t>
  </si>
  <si>
    <t>Flood_zone_pg_PCOVERLAP</t>
  </si>
  <si>
    <t>Flood_zone_pg_area</t>
  </si>
  <si>
    <t>Flood_zone_pg_ID</t>
  </si>
  <si>
    <t>greenbelt_pg_Dist</t>
  </si>
  <si>
    <t>greenbelt_pg_Name</t>
  </si>
  <si>
    <t>greenbelt_pg_PCOVERLAP</t>
  </si>
  <si>
    <t>greenbelt_pg_area</t>
  </si>
  <si>
    <t>greenbelt_pg_ID</t>
  </si>
  <si>
    <t>Hospital_pg_Dist</t>
  </si>
  <si>
    <t>Hospital_pg_Name</t>
  </si>
  <si>
    <t>Hospital_pg_PCOVERLAP</t>
  </si>
  <si>
    <t>Hospital_pg_area</t>
  </si>
  <si>
    <t>Hospital_pg_ID</t>
  </si>
  <si>
    <t>Landscape_improvement_pg_Dist</t>
  </si>
  <si>
    <t>Landscape_improvement_pg_Name</t>
  </si>
  <si>
    <t>Landscape_improvement_pg_PCOVERLAP</t>
  </si>
  <si>
    <t>Landscape_improvement_pg_area</t>
  </si>
  <si>
    <t>Landscape_improvement_pg_ID</t>
  </si>
  <si>
    <t>Listed_buildings_pt_Dist</t>
  </si>
  <si>
    <t>Listed_buildings_pt_Name</t>
  </si>
  <si>
    <t>Listed_buildings_pt_PCOVERLAP</t>
  </si>
  <si>
    <t>Listed_buildings_pt_area</t>
  </si>
  <si>
    <t>Listed_buildings_pt_ID</t>
  </si>
  <si>
    <t>lnr_pg_Dist</t>
  </si>
  <si>
    <t>lnr_pg_Name</t>
  </si>
  <si>
    <t>lnr_pg_PCOVERLAP</t>
  </si>
  <si>
    <t>lnr_pg_area</t>
  </si>
  <si>
    <t>lnr_pg_ID</t>
  </si>
  <si>
    <t>Major_housing_site_pg_Dist</t>
  </si>
  <si>
    <t>Major_housing_site_pg_Name</t>
  </si>
  <si>
    <t>Major_housing_site_pg_PCOVERLAP</t>
  </si>
  <si>
    <t>Major_housing_site_pg_area</t>
  </si>
  <si>
    <t>Major_housing_site_pg_ID</t>
  </si>
  <si>
    <t>Medical_health_pg_Dist</t>
  </si>
  <si>
    <t>Medical_health_pg_Name</t>
  </si>
  <si>
    <t>Medical_health_pg_PCOVERLAP</t>
  </si>
  <si>
    <t>Medical_health_pg_area</t>
  </si>
  <si>
    <t>Medical_health_pg_ID</t>
  </si>
  <si>
    <t>National_cycle_route_pl_Dist</t>
  </si>
  <si>
    <t>National_cycle_route_pl_Name</t>
  </si>
  <si>
    <t>National_cycle_route_pl_PCOVERLAP</t>
  </si>
  <si>
    <t>National_cycle_route_pl_area</t>
  </si>
  <si>
    <t>National_cycle_route_pl_ID</t>
  </si>
  <si>
    <t>Open_storage_pg_Dist</t>
  </si>
  <si>
    <t>Open_storage_pg_Name</t>
  </si>
  <si>
    <t>Open_storage_pg_PCOVERLAP</t>
  </si>
  <si>
    <t>Open_storage_pg_area</t>
  </si>
  <si>
    <t>Open_storage_pg_ID</t>
  </si>
  <si>
    <t>Proposed_cycleway_pl_Dist</t>
  </si>
  <si>
    <t>Proposed_cycleway_pl_Name</t>
  </si>
  <si>
    <t>Proposed_cycleway_pl_PCOVERLAP</t>
  </si>
  <si>
    <t>Proposed_cycleway_pl_area</t>
  </si>
  <si>
    <t>Proposed_cycleway_pl_ID</t>
  </si>
  <si>
    <t>Protected_lane_pl_Dist</t>
  </si>
  <si>
    <t>Protected_lane_pl_Name</t>
  </si>
  <si>
    <t>Protected_lane_pl_PCOVERLAP</t>
  </si>
  <si>
    <t>Protected_lane_pl_area</t>
  </si>
  <si>
    <t>Protected_lane_pl_ID</t>
  </si>
  <si>
    <t>Protected_urban_open_space_pg_Dist</t>
  </si>
  <si>
    <t>Protected_urban_open_space_pg_Name</t>
  </si>
  <si>
    <t>Protected_urban_open_space_pg_PCOVERLAP</t>
  </si>
  <si>
    <t>Protected_urban_open_space_pg_area</t>
  </si>
  <si>
    <t>Protected_urban_open_space_pg_ID</t>
  </si>
  <si>
    <t>Rail_station_pt_Dist</t>
  </si>
  <si>
    <t>Rail_station_pt_Name</t>
  </si>
  <si>
    <t>Rail_station_pt_PCOVERLAP</t>
  </si>
  <si>
    <t>Rail_station_pt_area</t>
  </si>
  <si>
    <t>Rail_station_pt_ID</t>
  </si>
  <si>
    <t>Redhouse_lake_pg_Dist</t>
  </si>
  <si>
    <t>Redhouse_lake_pg_Name</t>
  </si>
  <si>
    <t>Redhouse_lake_pg_PCOVERLAP</t>
  </si>
  <si>
    <t>Redhouse_lake_pg_area</t>
  </si>
  <si>
    <t>Redhouse_lake_pg_ID</t>
  </si>
  <si>
    <t>Reg_parks_gardens_pg_Dist</t>
  </si>
  <si>
    <t>Reg_parks_gardens_pg_Name</t>
  </si>
  <si>
    <t>Reg_parks_gardens_pg_PCOVERLAP</t>
  </si>
  <si>
    <t>Reg_parks_gardens_pg_area</t>
  </si>
  <si>
    <t>Reg_parks_gardens_pg_ID</t>
  </si>
  <si>
    <t>Residential_offices_shops_pg_Dist</t>
  </si>
  <si>
    <t>Residential_offices_shops_pg_Name</t>
  </si>
  <si>
    <t>Residential_offices_shops_pg_PCOVERLAP</t>
  </si>
  <si>
    <t>Residential_offices_shops_pg_area</t>
  </si>
  <si>
    <t>Residential_offices_shops_pg_ID</t>
  </si>
  <si>
    <t>Residential_pg_Dist</t>
  </si>
  <si>
    <t>Residential_pg_Name</t>
  </si>
  <si>
    <t>Residential_pg_PCOVERLAP</t>
  </si>
  <si>
    <t>Residential_pg_area</t>
  </si>
  <si>
    <t>Residential_pg_ID</t>
  </si>
  <si>
    <t>sac_pg_Dist</t>
  </si>
  <si>
    <t>sac_pg_Name</t>
  </si>
  <si>
    <t>sac_pg_PCOVERLAP</t>
  </si>
  <si>
    <t>sac_pg_area</t>
  </si>
  <si>
    <t>sac_pg_ID</t>
  </si>
  <si>
    <t>SchedAncMon_pt_Dist</t>
  </si>
  <si>
    <t>SchedAncMon_pt_Name</t>
  </si>
  <si>
    <t>SchedAncMon_pt_PCOVERLAP</t>
  </si>
  <si>
    <t>SchedAncMon_pt_area</t>
  </si>
  <si>
    <t>SchedAncMon_pt_ID</t>
  </si>
  <si>
    <t>Shops_Car_parks_pg_Dist</t>
  </si>
  <si>
    <t>Shops_Car_parks_pg_Name</t>
  </si>
  <si>
    <t>Shops_Car_parks_pg_PCOVERLAP</t>
  </si>
  <si>
    <t>Shops_Car_parks_pg_area</t>
  </si>
  <si>
    <t>Shops_Car_parks_pg_ID</t>
  </si>
  <si>
    <t>sla_pg_Dist</t>
  </si>
  <si>
    <t>sla_pg_Name</t>
  </si>
  <si>
    <t>sla_pg_PCOVERLAP</t>
  </si>
  <si>
    <t>sla_pg_area</t>
  </si>
  <si>
    <t>sla_pg_ID</t>
  </si>
  <si>
    <t>spa_pg_Dist</t>
  </si>
  <si>
    <t>spa_pg_Name</t>
  </si>
  <si>
    <t>spa_pg_PCOVERLAP</t>
  </si>
  <si>
    <t>spa_pg_area</t>
  </si>
  <si>
    <t>spa_pg_ID</t>
  </si>
  <si>
    <t>sssi_pg_Dist</t>
  </si>
  <si>
    <t>sssi_pg_Name</t>
  </si>
  <si>
    <t>sssi_pg_PCOVERLAP</t>
  </si>
  <si>
    <t>sssi_pg_area</t>
  </si>
  <si>
    <t>sssi_pg_ID</t>
  </si>
  <si>
    <t>Thames_chase_pg_Dist</t>
  </si>
  <si>
    <t>Thames_chase_pg_Name</t>
  </si>
  <si>
    <t>Thames_chase_pg_PCOVERLAP</t>
  </si>
  <si>
    <t>Thames_chase_pg_area</t>
  </si>
  <si>
    <t>Thames_chase_pg_ID</t>
  </si>
  <si>
    <t>1</t>
  </si>
  <si>
    <t>Childerditch Industrial Estate</t>
  </si>
  <si>
    <t>11.25</t>
  </si>
  <si>
    <t>560793</t>
  </si>
  <si>
    <t>189561</t>
  </si>
  <si>
    <t>Employment Site</t>
  </si>
  <si>
    <t>112A</t>
  </si>
  <si>
    <t/>
  </si>
  <si>
    <t>GRADE1</t>
  </si>
  <si>
    <t>14</t>
  </si>
  <si>
    <t>28</t>
  </si>
  <si>
    <t>46</t>
  </si>
  <si>
    <t>58</t>
  </si>
  <si>
    <t>80</t>
  </si>
  <si>
    <t>Havering AQMA</t>
  </si>
  <si>
    <t>4</t>
  </si>
  <si>
    <t>Ancient &amp; Semi-Natural Woodland</t>
  </si>
  <si>
    <t>Arterial Road</t>
  </si>
  <si>
    <t>West Horndon Railway Station Car Park</t>
  </si>
  <si>
    <t>Magenta House, Coptfold Road, Brentwood</t>
  </si>
  <si>
    <t>TA Centre, Blenheim House and Chapel Clive Road</t>
  </si>
  <si>
    <t>Thorndon Park</t>
  </si>
  <si>
    <t>0</t>
  </si>
  <si>
    <t>West Horndon Primary School</t>
  </si>
  <si>
    <t>Higher Level Stewardship</t>
  </si>
  <si>
    <t>10</t>
  </si>
  <si>
    <t>Brentwood District (B)</t>
  </si>
  <si>
    <t>II</t>
  </si>
  <si>
    <t>Cranham Brickfields</t>
  </si>
  <si>
    <t>136</t>
  </si>
  <si>
    <t>West Horndon Rail Station</t>
  </si>
  <si>
    <t>THORNDON HALL</t>
  </si>
  <si>
    <t>30-76b High Street Brentwood and Baytree Centre</t>
  </si>
  <si>
    <t>Epping Forest</t>
  </si>
  <si>
    <t>Thames Estuary &amp; Marshes</t>
  </si>
  <si>
    <t>2</t>
  </si>
  <si>
    <t>0.6</t>
  </si>
  <si>
    <t>560660</t>
  </si>
  <si>
    <t>189263</t>
  </si>
  <si>
    <t>112B</t>
  </si>
  <si>
    <t>Y</t>
  </si>
  <si>
    <t>Entry Level Stewardship</t>
  </si>
  <si>
    <t>I</t>
  </si>
  <si>
    <t>3</t>
  </si>
  <si>
    <t>1.08</t>
  </si>
  <si>
    <t>560953</t>
  </si>
  <si>
    <t>189441</t>
  </si>
  <si>
    <t>112C</t>
  </si>
  <si>
    <t>9</t>
  </si>
  <si>
    <t>Upminster Trading Park</t>
  </si>
  <si>
    <t>2.63</t>
  </si>
  <si>
    <t>559656</t>
  </si>
  <si>
    <t>187855</t>
  </si>
  <si>
    <t>111</t>
  </si>
  <si>
    <t>8</t>
  </si>
  <si>
    <t>73</t>
  </si>
  <si>
    <t>Great Warley</t>
  </si>
  <si>
    <t>7</t>
  </si>
  <si>
    <t>II*</t>
  </si>
  <si>
    <t>Land up to 17-19 Kings Road Brentwood</t>
  </si>
  <si>
    <t>5</t>
  </si>
  <si>
    <t>Former Night Club Site</t>
  </si>
  <si>
    <t>0.94</t>
  </si>
  <si>
    <t>563327</t>
  </si>
  <si>
    <t>189293</t>
  </si>
  <si>
    <t>048</t>
  </si>
  <si>
    <t>85</t>
  </si>
  <si>
    <t>Halfway House</t>
  </si>
  <si>
    <t>Library House and Coptfold House, Coptfold Road, Brentwood</t>
  </si>
  <si>
    <t>6</t>
  </si>
  <si>
    <t>13</t>
  </si>
  <si>
    <t>The Old Pump Works</t>
  </si>
  <si>
    <t>0.79</t>
  </si>
  <si>
    <t>559334</t>
  </si>
  <si>
    <t>189560</t>
  </si>
  <si>
    <t>108</t>
  </si>
  <si>
    <t>Waterworks</t>
  </si>
  <si>
    <t>Brentwood Training Centre</t>
  </si>
  <si>
    <t>WARLEY PLACE</t>
  </si>
  <si>
    <t>Ford Central Office</t>
  </si>
  <si>
    <t>5.45</t>
  </si>
  <si>
    <t>559424</t>
  </si>
  <si>
    <t>191411</t>
  </si>
  <si>
    <t>117</t>
  </si>
  <si>
    <t>Ancient Replanted Woodland</t>
  </si>
  <si>
    <t>Eagle Way</t>
  </si>
  <si>
    <t>Brentwood Train Station Car Park</t>
  </si>
  <si>
    <t>Warley Place</t>
  </si>
  <si>
    <t>The Manor</t>
  </si>
  <si>
    <t>Brentwood Rail Station</t>
  </si>
  <si>
    <t>Warley Hill Business Park</t>
  </si>
  <si>
    <t>3.22</t>
  </si>
  <si>
    <t>559110</t>
  </si>
  <si>
    <t>191983</t>
  </si>
  <si>
    <t>116</t>
  </si>
  <si>
    <t>59</t>
  </si>
  <si>
    <t>Brentwood AQMA No.7</t>
  </si>
  <si>
    <t>The Drive</t>
  </si>
  <si>
    <t>St James Road Car Park</t>
  </si>
  <si>
    <t>Academy Place</t>
  </si>
  <si>
    <t>0.58</t>
  </si>
  <si>
    <t>557614</t>
  </si>
  <si>
    <t>192842</t>
  </si>
  <si>
    <t>115A</t>
  </si>
  <si>
    <t>15</t>
  </si>
  <si>
    <t>Brentwood AQMA No.2</t>
  </si>
  <si>
    <t>The Bull</t>
  </si>
  <si>
    <t>Police Station and Magestrates Court, London Road, Brentwood</t>
  </si>
  <si>
    <t>Weald Park</t>
  </si>
  <si>
    <t>Holly Trees Primary School</t>
  </si>
  <si>
    <t>WEALD PARK</t>
  </si>
  <si>
    <t>153-159 High Street Brentwood</t>
  </si>
  <si>
    <t>12</t>
  </si>
  <si>
    <t>Regent House</t>
  </si>
  <si>
    <t>0.98</t>
  </si>
  <si>
    <t>558721</t>
  </si>
  <si>
    <t>193288</t>
  </si>
  <si>
    <t>114A</t>
  </si>
  <si>
    <t>BT Building</t>
  </si>
  <si>
    <t>Former magestrates court, New Road, Brentwood</t>
  </si>
  <si>
    <t>Brentwood Town Centre</t>
  </si>
  <si>
    <t>Oce House</t>
  </si>
  <si>
    <t>0.45</t>
  </si>
  <si>
    <t>559271</t>
  </si>
  <si>
    <t>193564</t>
  </si>
  <si>
    <t>119</t>
  </si>
  <si>
    <t>Crown Street</t>
  </si>
  <si>
    <t>Chatham Way Car Park</t>
  </si>
  <si>
    <t>United Reformed Church</t>
  </si>
  <si>
    <t>Brentwood Ursuline Convent High School</t>
  </si>
  <si>
    <t>0.12</t>
  </si>
  <si>
    <t>559409</t>
  </si>
  <si>
    <t>193551</t>
  </si>
  <si>
    <t>120</t>
  </si>
  <si>
    <t>Queens Road Rbt</t>
  </si>
  <si>
    <t>Coptfold Multi-storey Car Park</t>
  </si>
  <si>
    <t>17</t>
  </si>
  <si>
    <t>St Thomas Road</t>
  </si>
  <si>
    <t>0.07</t>
  </si>
  <si>
    <t>559619</t>
  </si>
  <si>
    <t>193766</t>
  </si>
  <si>
    <t>122</t>
  </si>
  <si>
    <t>High Street G</t>
  </si>
  <si>
    <t>William Hunter Way Car Park</t>
  </si>
  <si>
    <t>St Thomas the Martyrs Church, St Thomas Road, Brentwood</t>
  </si>
  <si>
    <t>Brentwood School</t>
  </si>
  <si>
    <t>2-24 High Street Brentwood</t>
  </si>
  <si>
    <t>Grange</t>
  </si>
  <si>
    <t>0.67</t>
  </si>
  <si>
    <t>557611</t>
  </si>
  <si>
    <t>192758</t>
  </si>
  <si>
    <t>115B</t>
  </si>
  <si>
    <t>11</t>
  </si>
  <si>
    <t>Hubert Road</t>
  </si>
  <si>
    <t>3.78</t>
  </si>
  <si>
    <t>558726</t>
  </si>
  <si>
    <t>193114</t>
  </si>
  <si>
    <t>114B</t>
  </si>
  <si>
    <t>BT Centre</t>
  </si>
  <si>
    <t>3.59</t>
  </si>
  <si>
    <t>558796</t>
  </si>
  <si>
    <t>193577</t>
  </si>
  <si>
    <t>118</t>
  </si>
  <si>
    <t>Brentwood AQMA No.3</t>
  </si>
  <si>
    <t>Former St Charles Institution</t>
  </si>
  <si>
    <t>16</t>
  </si>
  <si>
    <t>Baytree Centre</t>
  </si>
  <si>
    <t>1.34</t>
  </si>
  <si>
    <t>559491</t>
  </si>
  <si>
    <t>193697</t>
  </si>
  <si>
    <t>Mixed Use</t>
  </si>
  <si>
    <t>100</t>
  </si>
  <si>
    <t>Stop tE</t>
  </si>
  <si>
    <t>18</t>
  </si>
  <si>
    <t>0.15</t>
  </si>
  <si>
    <t>559593</t>
  </si>
  <si>
    <t>193743</t>
  </si>
  <si>
    <t>19</t>
  </si>
  <si>
    <t>0.04</t>
  </si>
  <si>
    <t>559686</t>
  </si>
  <si>
    <t>193768</t>
  </si>
  <si>
    <t>121</t>
  </si>
  <si>
    <t>Wilsons Corner</t>
  </si>
  <si>
    <t>St Helens Cathedral, Ingrave Road, Brentwood</t>
  </si>
  <si>
    <t>20</t>
  </si>
  <si>
    <t>0.48</t>
  </si>
  <si>
    <t>559710</t>
  </si>
  <si>
    <t>193810</t>
  </si>
  <si>
    <t>Hutton Country Park</t>
  </si>
  <si>
    <t>21</t>
  </si>
  <si>
    <t>Regency House</t>
  </si>
  <si>
    <t>559817</t>
  </si>
  <si>
    <t>193675</t>
  </si>
  <si>
    <t>124</t>
  </si>
  <si>
    <t>Queen's Road</t>
  </si>
  <si>
    <t>Former St Helens School</t>
  </si>
  <si>
    <t>1-13 Ingrave Road Brentwood</t>
  </si>
  <si>
    <t>22</t>
  </si>
  <si>
    <t>1.2</t>
  </si>
  <si>
    <t>559352</t>
  </si>
  <si>
    <t>193861</t>
  </si>
  <si>
    <t>102</t>
  </si>
  <si>
    <t>Stop tF</t>
  </si>
  <si>
    <t>Fire Station, North Road, Brentwood</t>
  </si>
  <si>
    <t>1-137 High Street Brentwood</t>
  </si>
  <si>
    <t>23</t>
  </si>
  <si>
    <t>7-9 Shenfield Road</t>
  </si>
  <si>
    <t>0.06</t>
  </si>
  <si>
    <t>559746</t>
  </si>
  <si>
    <t>193965</t>
  </si>
  <si>
    <t>123</t>
  </si>
  <si>
    <t>Brentwood Theatre and Sawyers Hall Lane Chapel, Shenfield Road,</t>
  </si>
  <si>
    <t>1-7 Bank Chambers Ongar Road Brentwood</t>
  </si>
  <si>
    <t>Land at Kelvedon Green</t>
  </si>
  <si>
    <t>557389</t>
  </si>
  <si>
    <t>198757</t>
  </si>
  <si>
    <t>Housing Site</t>
  </si>
  <si>
    <t>092</t>
  </si>
  <si>
    <t>44</t>
  </si>
  <si>
    <t>54</t>
  </si>
  <si>
    <t>Brentwood AQMA No.4</t>
  </si>
  <si>
    <t>The Eagle</t>
  </si>
  <si>
    <t>Kelvedon Hatch Community Primary School</t>
  </si>
  <si>
    <t>Shenfield Rail Station</t>
  </si>
  <si>
    <t>9-25 Ongar Road Brentwood</t>
  </si>
  <si>
    <t>The Coppice, Kelvedon Hatch</t>
  </si>
  <si>
    <t>65</t>
  </si>
  <si>
    <t>Land adjacent Adult Education Centre, Rayleigh Road, Hutton</t>
  </si>
  <si>
    <t>0.14</t>
  </si>
  <si>
    <t>561911</t>
  </si>
  <si>
    <t>195194</t>
  </si>
  <si>
    <t>006</t>
  </si>
  <si>
    <t>B094</t>
  </si>
  <si>
    <t>Poplar Drive</t>
  </si>
  <si>
    <t>Hunter Avenue Car Park</t>
  </si>
  <si>
    <t>Hall Poplar Drive</t>
  </si>
  <si>
    <t>Hutton Village</t>
  </si>
  <si>
    <t>Brentwood Adult Educations Centre, Bishops Hall</t>
  </si>
  <si>
    <t>24</t>
  </si>
  <si>
    <t>New North House</t>
  </si>
  <si>
    <t>0.18</t>
  </si>
  <si>
    <t>559499</t>
  </si>
  <si>
    <t>194131</t>
  </si>
  <si>
    <t>125</t>
  </si>
  <si>
    <t>North Road</t>
  </si>
  <si>
    <t>St Helens Junior School and St Thomas of Canterbury CofE School</t>
  </si>
  <si>
    <t>14-16 Ongar Road Brentwood</t>
  </si>
  <si>
    <t>25</t>
  </si>
  <si>
    <t>Hallsford Bridge Industrial Estate</t>
  </si>
  <si>
    <t>0.59</t>
  </si>
  <si>
    <t>556359</t>
  </si>
  <si>
    <t>201831</t>
  </si>
  <si>
    <t>113B</t>
  </si>
  <si>
    <t>60</t>
  </si>
  <si>
    <t>Garden Centre</t>
  </si>
  <si>
    <t>Blackmore Conservation Area</t>
  </si>
  <si>
    <t>Weald Common Flood Meadow</t>
  </si>
  <si>
    <t>BLAKE HALL</t>
  </si>
  <si>
    <t>26</t>
  </si>
  <si>
    <t>2.81</t>
  </si>
  <si>
    <t>556242</t>
  </si>
  <si>
    <t>201884</t>
  </si>
  <si>
    <t>113A</t>
  </si>
  <si>
    <t>27</t>
  </si>
  <si>
    <t>Alexander Lane</t>
  </si>
  <si>
    <t>1.73</t>
  </si>
  <si>
    <t>561619</t>
  </si>
  <si>
    <t>195746</t>
  </si>
  <si>
    <t>087</t>
  </si>
  <si>
    <t>Long Ridings School</t>
  </si>
  <si>
    <t>Shenfield High School</t>
  </si>
  <si>
    <t>30</t>
  </si>
  <si>
    <t>Land at end of Greenshaw</t>
  </si>
  <si>
    <t>0.11</t>
  </si>
  <si>
    <t>558464</t>
  </si>
  <si>
    <t>194264</t>
  </si>
  <si>
    <t>091</t>
  </si>
  <si>
    <t>Porters Close</t>
  </si>
  <si>
    <t>Highwood Hospital</t>
  </si>
  <si>
    <t>31</t>
  </si>
  <si>
    <t>Kelvedon Green</t>
  </si>
  <si>
    <t>32</t>
  </si>
  <si>
    <t>Sandringham Road</t>
  </si>
  <si>
    <t>0.03</t>
  </si>
  <si>
    <t>558856</t>
  </si>
  <si>
    <t>195428</t>
  </si>
  <si>
    <t>086</t>
  </si>
  <si>
    <t>Larchwood Primary School</t>
  </si>
  <si>
    <t>34</t>
  </si>
  <si>
    <t>Land adj Tipps Cross Hall</t>
  </si>
  <si>
    <t>0.55</t>
  </si>
  <si>
    <t>558741</t>
  </si>
  <si>
    <t>199958</t>
  </si>
  <si>
    <t>085</t>
  </si>
  <si>
    <t>56</t>
  </si>
  <si>
    <t>? Tipps Cross</t>
  </si>
  <si>
    <t>Shenfield Library 63 Hutton Road Shenfield</t>
  </si>
  <si>
    <t>Entry Level plus Higher Level Stewardship</t>
  </si>
  <si>
    <t>35</t>
  </si>
  <si>
    <t>Wates Way</t>
  </si>
  <si>
    <t>0.99</t>
  </si>
  <si>
    <t>559561</t>
  </si>
  <si>
    <t>194156</t>
  </si>
  <si>
    <t>003</t>
  </si>
  <si>
    <t>45</t>
  </si>
  <si>
    <t>Hutton Village Hall</t>
  </si>
  <si>
    <t>0.08</t>
  </si>
  <si>
    <t>562804</t>
  </si>
  <si>
    <t>195283</t>
  </si>
  <si>
    <t>047</t>
  </si>
  <si>
    <t>Brentwood AQMA No.5</t>
  </si>
  <si>
    <t>The Chequers</t>
  </si>
  <si>
    <t>Essex County Fire Brigade Headquarters Shenfield Road Hutton</t>
  </si>
  <si>
    <t>Hutton All Saints CoE school</t>
  </si>
  <si>
    <t>52</t>
  </si>
  <si>
    <t>Land Adj Tipps Cross Community Hall</t>
  </si>
  <si>
    <t>0.33</t>
  </si>
  <si>
    <t>558722</t>
  </si>
  <si>
    <t>199943</t>
  </si>
  <si>
    <t>Land end of Greenshaw</t>
  </si>
  <si>
    <t>558465</t>
  </si>
  <si>
    <t>Brentwood Centre</t>
  </si>
  <si>
    <t>20.01</t>
  </si>
  <si>
    <t>559357</t>
  </si>
  <si>
    <t>195461</t>
  </si>
  <si>
    <t>089</t>
  </si>
  <si>
    <t>Leisure Centre</t>
  </si>
  <si>
    <t>29</t>
  </si>
  <si>
    <t>Bishops Hall Community Centre and Land</t>
  </si>
  <si>
    <t>4.84</t>
  </si>
  <si>
    <t>559106</t>
  </si>
  <si>
    <t>195621</t>
  </si>
  <si>
    <t>088</t>
  </si>
  <si>
    <t>Green Lane</t>
  </si>
  <si>
    <t>36</t>
  </si>
  <si>
    <t>Warley Training Centre</t>
  </si>
  <si>
    <t>0.61</t>
  </si>
  <si>
    <t>559164</t>
  </si>
  <si>
    <t>191794</t>
  </si>
  <si>
    <t>013B</t>
  </si>
  <si>
    <t>Essex Way</t>
  </si>
  <si>
    <t>37</t>
  </si>
  <si>
    <t>BT Exchange Site</t>
  </si>
  <si>
    <t>0.53</t>
  </si>
  <si>
    <t>559716</t>
  </si>
  <si>
    <t>194007</t>
  </si>
  <si>
    <t>017</t>
  </si>
  <si>
    <t>High Street A</t>
  </si>
  <si>
    <t>106</t>
  </si>
  <si>
    <t>Land adjacent to 1-3 Orchard Piece, Blackmore</t>
  </si>
  <si>
    <t>560473</t>
  </si>
  <si>
    <t>202067</t>
  </si>
  <si>
    <t>065</t>
  </si>
  <si>
    <t>G146</t>
  </si>
  <si>
    <t>Brentwood AQMA No.6</t>
  </si>
  <si>
    <t>Blackmore Mead</t>
  </si>
  <si>
    <t>Ingatestone Railway Station Car Park</t>
  </si>
  <si>
    <t>Library House High Street Ingatestone</t>
  </si>
  <si>
    <t>Blackmore Primary School</t>
  </si>
  <si>
    <t>Organic Entry Level plus Higher Level Stewardship</t>
  </si>
  <si>
    <t>Ingatestone Rail Station</t>
  </si>
  <si>
    <t>66-90 High Street Ingatestone</t>
  </si>
  <si>
    <t>107</t>
  </si>
  <si>
    <t>Greenways, School Road, Kelvedon Hatch</t>
  </si>
  <si>
    <t>0.38</t>
  </si>
  <si>
    <t>557106</t>
  </si>
  <si>
    <t>198994</t>
  </si>
  <si>
    <t>066</t>
  </si>
  <si>
    <t>G147</t>
  </si>
  <si>
    <t>Kelvedon Hatch Post Office</t>
  </si>
  <si>
    <t>285</t>
  </si>
  <si>
    <t>Land to east and west of North Drive, Hutton</t>
  </si>
  <si>
    <t>0.01</t>
  </si>
  <si>
    <t>565042</t>
  </si>
  <si>
    <t>194879</t>
  </si>
  <si>
    <t>103C</t>
  </si>
  <si>
    <t>51</t>
  </si>
  <si>
    <t>Hunters Chase</t>
  </si>
  <si>
    <t>Billericay Rail Station</t>
  </si>
  <si>
    <t>Post Office High Street Ingatestone</t>
  </si>
  <si>
    <t>Mill Meadows, Billericay</t>
  </si>
  <si>
    <t>33</t>
  </si>
  <si>
    <t>Sawyers Hall Lane</t>
  </si>
  <si>
    <t>3.82</t>
  </si>
  <si>
    <t>559857</t>
  </si>
  <si>
    <t>194744</t>
  </si>
  <si>
    <t>090</t>
  </si>
  <si>
    <t>? Hedley Walter School</t>
  </si>
  <si>
    <t>Ambulance Station, Sawyers Hall Lane, Brentwood</t>
  </si>
  <si>
    <t>38</t>
  </si>
  <si>
    <t>Horndon Industrial Site</t>
  </si>
  <si>
    <t>562108</t>
  </si>
  <si>
    <t>188155</t>
  </si>
  <si>
    <t>021</t>
  </si>
  <si>
    <t>West Horndon Station</t>
  </si>
  <si>
    <t>39</t>
  </si>
  <si>
    <t>Westbury Road Car Park</t>
  </si>
  <si>
    <t>0.27</t>
  </si>
  <si>
    <t>559135</t>
  </si>
  <si>
    <t>193610</t>
  </si>
  <si>
    <t>039</t>
  </si>
  <si>
    <t>London Road</t>
  </si>
  <si>
    <t>40</t>
  </si>
  <si>
    <t>559295</t>
  </si>
  <si>
    <t>193634</t>
  </si>
  <si>
    <t>040</t>
  </si>
  <si>
    <t>78-114 High Street Brentwood</t>
  </si>
  <si>
    <t>42</t>
  </si>
  <si>
    <t>Bell Mead Site</t>
  </si>
  <si>
    <t>0.25</t>
  </si>
  <si>
    <t>042</t>
  </si>
  <si>
    <t>Market Place</t>
  </si>
  <si>
    <t>Surgery Bell Mead Ingatestone</t>
  </si>
  <si>
    <t>Ingatestone High Street</t>
  </si>
  <si>
    <t>Anglo European School</t>
  </si>
  <si>
    <t>HYLANDS PARK</t>
  </si>
  <si>
    <t>49-55 High Street Ingatestone</t>
  </si>
  <si>
    <t>Norsey Wood</t>
  </si>
  <si>
    <t>43</t>
  </si>
  <si>
    <t>Hutton Industrial Site</t>
  </si>
  <si>
    <t>10.84</t>
  </si>
  <si>
    <t>563118</t>
  </si>
  <si>
    <t>195949</t>
  </si>
  <si>
    <t>045</t>
  </si>
  <si>
    <t>Woodland Avenue</t>
  </si>
  <si>
    <t>41</t>
  </si>
  <si>
    <t>Wiliam Hunter House</t>
  </si>
  <si>
    <t>0.21</t>
  </si>
  <si>
    <t>559203</t>
  </si>
  <si>
    <t>193749</t>
  </si>
  <si>
    <t>041</t>
  </si>
  <si>
    <t>Former Napier Arms Site</t>
  </si>
  <si>
    <t>0.05</t>
  </si>
  <si>
    <t>559139</t>
  </si>
  <si>
    <t>193671</t>
  </si>
  <si>
    <t>046</t>
  </si>
  <si>
    <t>149a-151 High Street Brentwood</t>
  </si>
  <si>
    <t>47</t>
  </si>
  <si>
    <t>Former Elliots Night Club</t>
  </si>
  <si>
    <t>0.93</t>
  </si>
  <si>
    <t>563334</t>
  </si>
  <si>
    <t>189294</t>
  </si>
  <si>
    <t>48</t>
  </si>
  <si>
    <t>Brentwood Depot</t>
  </si>
  <si>
    <t>3.2</t>
  </si>
  <si>
    <t>559525</t>
  </si>
  <si>
    <t>191694</t>
  </si>
  <si>
    <t>081</t>
  </si>
  <si>
    <t>49</t>
  </si>
  <si>
    <t>Land fronting Warley Street</t>
  </si>
  <si>
    <t>0.42</t>
  </si>
  <si>
    <t>559549</t>
  </si>
  <si>
    <t>189269</t>
  </si>
  <si>
    <t>082</t>
  </si>
  <si>
    <t>50</t>
  </si>
  <si>
    <t>Land at Crescent Road</t>
  </si>
  <si>
    <t>0.17</t>
  </si>
  <si>
    <t>559144</t>
  </si>
  <si>
    <t>192820</t>
  </si>
  <si>
    <t>084</t>
  </si>
  <si>
    <t>Warley Mount</t>
  </si>
  <si>
    <t>Site Adj Warley Hospital</t>
  </si>
  <si>
    <t>2.21</t>
  </si>
  <si>
    <t>559053</t>
  </si>
  <si>
    <t>192147</t>
  </si>
  <si>
    <t>083</t>
  </si>
  <si>
    <t>Walter Boyce Centre</t>
  </si>
  <si>
    <t>53</t>
  </si>
  <si>
    <t>Land at Sandringham Road</t>
  </si>
  <si>
    <t>Land at Alexander Lane</t>
  </si>
  <si>
    <t>1.77</t>
  </si>
  <si>
    <t>561620</t>
  </si>
  <si>
    <t>195736</t>
  </si>
  <si>
    <t>55</t>
  </si>
  <si>
    <t>Bishops Hall and amenity land</t>
  </si>
  <si>
    <t>4.83</t>
  </si>
  <si>
    <t>559107</t>
  </si>
  <si>
    <t>Brentwood Centre and Land (Bishops Hall)</t>
  </si>
  <si>
    <t>19.99</t>
  </si>
  <si>
    <t>57</t>
  </si>
  <si>
    <t>Land at Sawyers Hall Lane</t>
  </si>
  <si>
    <t>3.83</t>
  </si>
  <si>
    <t>194745</t>
  </si>
  <si>
    <t>Land at Fielding Way</t>
  </si>
  <si>
    <t>562470</t>
  </si>
  <si>
    <t>195224</t>
  </si>
  <si>
    <t>093</t>
  </si>
  <si>
    <t>Hanging Hill Lane</t>
  </si>
  <si>
    <t>Former schoold site</t>
  </si>
  <si>
    <t>61</t>
  </si>
  <si>
    <t>Land north of Highwood Close, Brentwood</t>
  </si>
  <si>
    <t>0.47</t>
  </si>
  <si>
    <t>558641</t>
  </si>
  <si>
    <t>194714</t>
  </si>
  <si>
    <t>001A</t>
  </si>
  <si>
    <t>G160</t>
  </si>
  <si>
    <t>Highwood Close</t>
  </si>
  <si>
    <t>62</t>
  </si>
  <si>
    <t>Brentwood railway station car park</t>
  </si>
  <si>
    <t>1.07</t>
  </si>
  <si>
    <t>558990</t>
  </si>
  <si>
    <t>193063</t>
  </si>
  <si>
    <t>002</t>
  </si>
  <si>
    <t>Brentwood Station</t>
  </si>
  <si>
    <t>63</t>
  </si>
  <si>
    <t>Land rear of The Bull Public House, Brook Street, Brentwood</t>
  </si>
  <si>
    <t>0.31</t>
  </si>
  <si>
    <t>557560</t>
  </si>
  <si>
    <t>192858</t>
  </si>
  <si>
    <t>004</t>
  </si>
  <si>
    <t>B079</t>
  </si>
  <si>
    <t>64</t>
  </si>
  <si>
    <t>Essex County Fire Brigade HQ, Rayleigh Road, Brentwood</t>
  </si>
  <si>
    <t>1.25</t>
  </si>
  <si>
    <t>562138</t>
  </si>
  <si>
    <t>195018</t>
  </si>
  <si>
    <t>005</t>
  </si>
  <si>
    <t>B218</t>
  </si>
  <si>
    <t>Mount Avenue Car Park</t>
  </si>
  <si>
    <t>66</t>
  </si>
  <si>
    <t>Sow &amp; Grow Nursery, Ongar Road, Pilgrims Hatch</t>
  </si>
  <si>
    <t>558075</t>
  </si>
  <si>
    <t>195306</t>
  </si>
  <si>
    <t>010</t>
  </si>
  <si>
    <t>B213</t>
  </si>
  <si>
    <t>Larchwood Gardens</t>
  </si>
  <si>
    <t>67</t>
  </si>
  <si>
    <t>Land adjacent to Ingatestone by-pass (part bounded by Roman Road, south of flyover)</t>
  </si>
  <si>
    <t>1.39</t>
  </si>
  <si>
    <t>563990</t>
  </si>
  <si>
    <t>198710</t>
  </si>
  <si>
    <t>079A</t>
  </si>
  <si>
    <t>G101B</t>
  </si>
  <si>
    <t>Potential</t>
  </si>
  <si>
    <t>The Leas</t>
  </si>
  <si>
    <t>Station Lane, Ingatestone</t>
  </si>
  <si>
    <t>Ingatestone and Fryerning C0fE Junior School</t>
  </si>
  <si>
    <t>69</t>
  </si>
  <si>
    <t>Land at Parklands, High Street, Ingatestone</t>
  </si>
  <si>
    <t>1.83</t>
  </si>
  <si>
    <t>565513</t>
  </si>
  <si>
    <t>199940</t>
  </si>
  <si>
    <t>078</t>
  </si>
  <si>
    <t>G020</t>
  </si>
  <si>
    <t>79</t>
  </si>
  <si>
    <t>Seymour Field</t>
  </si>
  <si>
    <t>7 High Street Ingatestone</t>
  </si>
  <si>
    <t>24-64 High Street Ingatestone</t>
  </si>
  <si>
    <t>70</t>
  </si>
  <si>
    <t>Land south of Redrose Lane, backing onto Woollard Way, Blackmore</t>
  </si>
  <si>
    <t>2.24</t>
  </si>
  <si>
    <t>560280</t>
  </si>
  <si>
    <t>202115</t>
  </si>
  <si>
    <t>077</t>
  </si>
  <si>
    <t>G070</t>
  </si>
  <si>
    <t>Rose Cottage</t>
  </si>
  <si>
    <t>71</t>
  </si>
  <si>
    <t>Land south of Redrose Lane, backing onto Orchard Piece, Blackmore</t>
  </si>
  <si>
    <t>1.69</t>
  </si>
  <si>
    <t>560592</t>
  </si>
  <si>
    <t>202063</t>
  </si>
  <si>
    <t>076</t>
  </si>
  <si>
    <t>G070A</t>
  </si>
  <si>
    <t>72</t>
  </si>
  <si>
    <t>Land rear of 10-20 Orchard Lane, Pilgrims Hatch</t>
  </si>
  <si>
    <t>0.24</t>
  </si>
  <si>
    <t>557755</t>
  </si>
  <si>
    <t>195894</t>
  </si>
  <si>
    <t>011</t>
  </si>
  <si>
    <t>B025</t>
  </si>
  <si>
    <t>Pilgrims Lane</t>
  </si>
  <si>
    <t>Garage courts adjacent 49 Lavender Avenue, Pilgrims Hatch</t>
  </si>
  <si>
    <t>559005</t>
  </si>
  <si>
    <t>195487</t>
  </si>
  <si>
    <t>012</t>
  </si>
  <si>
    <t>B142</t>
  </si>
  <si>
    <t>74</t>
  </si>
  <si>
    <t>Land rear of Warley County Infants School, Evelyn Walk, Warley</t>
  </si>
  <si>
    <t>559157</t>
  </si>
  <si>
    <t>191763</t>
  </si>
  <si>
    <t>013A</t>
  </si>
  <si>
    <t>G154</t>
  </si>
  <si>
    <t>96</t>
  </si>
  <si>
    <t>Land rear of Little Jericho, Church Street, Blackmore</t>
  </si>
  <si>
    <t>560370</t>
  </si>
  <si>
    <t>201734</t>
  </si>
  <si>
    <t>052</t>
  </si>
  <si>
    <t>B140</t>
  </si>
  <si>
    <t>The Green</t>
  </si>
  <si>
    <t>97</t>
  </si>
  <si>
    <t>Land rear of 146-148 Hatch Road, Pilgrims Hatch</t>
  </si>
  <si>
    <t>558606</t>
  </si>
  <si>
    <t>195862</t>
  </si>
  <si>
    <t>053A</t>
  </si>
  <si>
    <t>B031</t>
  </si>
  <si>
    <t>Cornwall Road</t>
  </si>
  <si>
    <t>18 Westbury Drive, Brentwood</t>
  </si>
  <si>
    <t>558983</t>
  </si>
  <si>
    <t>193448</t>
  </si>
  <si>
    <t>061</t>
  </si>
  <si>
    <t>G142</t>
  </si>
  <si>
    <t>76</t>
  </si>
  <si>
    <t>Thoby Priory, Thoby Lane, Mountnessing</t>
  </si>
  <si>
    <t>10.59</t>
  </si>
  <si>
    <t>562639</t>
  </si>
  <si>
    <t>198669</t>
  </si>
  <si>
    <t>018</t>
  </si>
  <si>
    <t>B207</t>
  </si>
  <si>
    <t>The Plough</t>
  </si>
  <si>
    <t>Fryerning</t>
  </si>
  <si>
    <t>77</t>
  </si>
  <si>
    <t>Land at the Rectory, Church Lane, Doddinghurst</t>
  </si>
  <si>
    <t>0.74</t>
  </si>
  <si>
    <t>559049</t>
  </si>
  <si>
    <t>198996</t>
  </si>
  <si>
    <t>019</t>
  </si>
  <si>
    <t>B020</t>
  </si>
  <si>
    <t>All Saints Close</t>
  </si>
  <si>
    <t>78</t>
  </si>
  <si>
    <t>West Horndon Industrial Estate, Childerditch Lane, West Horndon</t>
  </si>
  <si>
    <t>6.45</t>
  </si>
  <si>
    <t>561779</t>
  </si>
  <si>
    <t>188088</t>
  </si>
  <si>
    <t>020</t>
  </si>
  <si>
    <t>B189</t>
  </si>
  <si>
    <t>81</t>
  </si>
  <si>
    <t>Land at Ingrave Road (198, 198a, 198b &amp; 176), Brentwood</t>
  </si>
  <si>
    <t>560920</t>
  </si>
  <si>
    <t>192655</t>
  </si>
  <si>
    <t>025</t>
  </si>
  <si>
    <t>G021</t>
  </si>
  <si>
    <t>The Avenue</t>
  </si>
  <si>
    <t>1-2 Seven Arches Road, Brentwood</t>
  </si>
  <si>
    <t>Brentwood Hogarth County Junior School</t>
  </si>
  <si>
    <t>103</t>
  </si>
  <si>
    <t>Land adjacent to 110 Priests Lane</t>
  </si>
  <si>
    <t>0.1</t>
  </si>
  <si>
    <t>560845</t>
  </si>
  <si>
    <t>194019</t>
  </si>
  <si>
    <t>062</t>
  </si>
  <si>
    <t>G143</t>
  </si>
  <si>
    <t>Middleton Road</t>
  </si>
  <si>
    <t>104</t>
  </si>
  <si>
    <t>Land adjacent to Gayland, Thorndon Approach, Herongate</t>
  </si>
  <si>
    <t>562589</t>
  </si>
  <si>
    <t>191414</t>
  </si>
  <si>
    <t>063</t>
  </si>
  <si>
    <t>G144</t>
  </si>
  <si>
    <t>Thorndon Approach</t>
  </si>
  <si>
    <t>St Martins School</t>
  </si>
  <si>
    <t>105</t>
  </si>
  <si>
    <t>Land adjacent Everglades, Avenue Road, Ingatestone</t>
  </si>
  <si>
    <t>564544</t>
  </si>
  <si>
    <t>199312</t>
  </si>
  <si>
    <t>064</t>
  </si>
  <si>
    <t>G145</t>
  </si>
  <si>
    <t>Whadden Chase</t>
  </si>
  <si>
    <t>Land at Honeypot Lane, Brentwood</t>
  </si>
  <si>
    <t>10.93</t>
  </si>
  <si>
    <t>558149</t>
  </si>
  <si>
    <t>193545</t>
  </si>
  <si>
    <t>022</t>
  </si>
  <si>
    <t>G007</t>
  </si>
  <si>
    <t>Kavanaghs Road</t>
  </si>
  <si>
    <t>82</t>
  </si>
  <si>
    <t>End of Hove Close, adjacent end of Bayley’s Mead, off Hanging Hill Lane, Brentwood</t>
  </si>
  <si>
    <t>562442</t>
  </si>
  <si>
    <t>193945</t>
  </si>
  <si>
    <t>026</t>
  </si>
  <si>
    <t>G032</t>
  </si>
  <si>
    <t>St. Martins School</t>
  </si>
  <si>
    <t>83</t>
  </si>
  <si>
    <t>Site adjacent to Carmel, Mascalls Lane, Warley</t>
  </si>
  <si>
    <t>0.34</t>
  </si>
  <si>
    <t>558769</t>
  </si>
  <si>
    <t>191705</t>
  </si>
  <si>
    <t>027</t>
  </si>
  <si>
    <t>G034</t>
  </si>
  <si>
    <t>? The Horse &amp; Groom</t>
  </si>
  <si>
    <t>84</t>
  </si>
  <si>
    <t>Three Oaks Meadow, Hanging Hill Lane, Hutton</t>
  </si>
  <si>
    <t>0.4</t>
  </si>
  <si>
    <t>561902</t>
  </si>
  <si>
    <t>193471</t>
  </si>
  <si>
    <t>029</t>
  </si>
  <si>
    <t>G052</t>
  </si>
  <si>
    <t>Brocksparkwood</t>
  </si>
  <si>
    <t>Land at Bayleys Mead, Bayleys Mead, Hutton</t>
  </si>
  <si>
    <t>2.36</t>
  </si>
  <si>
    <t>562451</t>
  </si>
  <si>
    <t>193896</t>
  </si>
  <si>
    <t>030</t>
  </si>
  <si>
    <t>G065</t>
  </si>
  <si>
    <t>Land off Doddinghurst Road, either side of A12, Brentwood</t>
  </si>
  <si>
    <t>8.19</t>
  </si>
  <si>
    <t>558912</t>
  </si>
  <si>
    <t>195128</t>
  </si>
  <si>
    <t>023</t>
  </si>
  <si>
    <t>G008</t>
  </si>
  <si>
    <t>86</t>
  </si>
  <si>
    <t>Home Meadow, land adjacent to 12 Tyburns, Hutton</t>
  </si>
  <si>
    <t>1.82</t>
  </si>
  <si>
    <t>562385</t>
  </si>
  <si>
    <t>193659</t>
  </si>
  <si>
    <t>031</t>
  </si>
  <si>
    <t>G072</t>
  </si>
  <si>
    <t>Sylvia Avenue</t>
  </si>
  <si>
    <t>88</t>
  </si>
  <si>
    <t>Land to the south of Lodge Close, east of Hutton</t>
  </si>
  <si>
    <t>1.31</t>
  </si>
  <si>
    <t>563442</t>
  </si>
  <si>
    <t>194687</t>
  </si>
  <si>
    <t>033</t>
  </si>
  <si>
    <t>G089</t>
  </si>
  <si>
    <t>Hutton Drive Shops</t>
  </si>
  <si>
    <t>91</t>
  </si>
  <si>
    <t>Land opposite Button Common, Herongate</t>
  </si>
  <si>
    <t>0.76</t>
  </si>
  <si>
    <t>563068</t>
  </si>
  <si>
    <t>190860</t>
  </si>
  <si>
    <t>036</t>
  </si>
  <si>
    <t>B217</t>
  </si>
  <si>
    <t>Herongate Church</t>
  </si>
  <si>
    <t>Herongate</t>
  </si>
  <si>
    <t>87</t>
  </si>
  <si>
    <t>Land east of Nags Head Lane, Brentwood</t>
  </si>
  <si>
    <t>5.88</t>
  </si>
  <si>
    <t>557486</t>
  </si>
  <si>
    <t>192543</t>
  </si>
  <si>
    <t>032</t>
  </si>
  <si>
    <t>G087</t>
  </si>
  <si>
    <t>92</t>
  </si>
  <si>
    <t>Land at Priests Lane, Brentwood</t>
  </si>
  <si>
    <t>4.51</t>
  </si>
  <si>
    <t>560809</t>
  </si>
  <si>
    <t>193650</t>
  </si>
  <si>
    <t>044</t>
  </si>
  <si>
    <t>G012</t>
  </si>
  <si>
    <t>Maple Close</t>
  </si>
  <si>
    <t>93</t>
  </si>
  <si>
    <t>Land between 12-13 Magdalen Gardens, Hutton</t>
  </si>
  <si>
    <t>563331</t>
  </si>
  <si>
    <t>195025</t>
  </si>
  <si>
    <t>049</t>
  </si>
  <si>
    <t>B101</t>
  </si>
  <si>
    <t>94</t>
  </si>
  <si>
    <t>Land between 31-45 Goodwood Avenue, Hutton</t>
  </si>
  <si>
    <t>563577</t>
  </si>
  <si>
    <t>195334</t>
  </si>
  <si>
    <t>050</t>
  </si>
  <si>
    <t>B102</t>
  </si>
  <si>
    <t>95</t>
  </si>
  <si>
    <t>Long Ridings, Roundwood Avenue, Hutton</t>
  </si>
  <si>
    <t>561573</t>
  </si>
  <si>
    <t>194641</t>
  </si>
  <si>
    <t>051</t>
  </si>
  <si>
    <t>B041</t>
  </si>
  <si>
    <t>Shenfield Station</t>
  </si>
  <si>
    <t>98</t>
  </si>
  <si>
    <t>Garages adjacent 25 Kings George's Road, Pilgrims Hatch</t>
  </si>
  <si>
    <t>558577</t>
  </si>
  <si>
    <t>195281</t>
  </si>
  <si>
    <t>054</t>
  </si>
  <si>
    <t>B186</t>
  </si>
  <si>
    <t>Elizabeth Road</t>
  </si>
  <si>
    <t>99</t>
  </si>
  <si>
    <t>Rear of garage and adjacent to 126 Brentwood Road, Ingrave</t>
  </si>
  <si>
    <t>562682</t>
  </si>
  <si>
    <t>191542</t>
  </si>
  <si>
    <t>055</t>
  </si>
  <si>
    <t>B135</t>
  </si>
  <si>
    <t>Ingrave School</t>
  </si>
  <si>
    <t>Rear of 83-93 Park Road, Brentwood</t>
  </si>
  <si>
    <t>0.13</t>
  </si>
  <si>
    <t>558916</t>
  </si>
  <si>
    <t>194075</t>
  </si>
  <si>
    <t>059</t>
  </si>
  <si>
    <t>G153</t>
  </si>
  <si>
    <t>Calcott Close</t>
  </si>
  <si>
    <t>101</t>
  </si>
  <si>
    <t>Land adjacent and rear of 207-217 Crescent Road, Brentwood</t>
  </si>
  <si>
    <t>558678</t>
  </si>
  <si>
    <t>192952</t>
  </si>
  <si>
    <t>060</t>
  </si>
  <si>
    <t>G095</t>
  </si>
  <si>
    <t>Clements Park School</t>
  </si>
  <si>
    <t>89</t>
  </si>
  <si>
    <t>Officers Meadow, land off Alexander Lane, Shenfield</t>
  </si>
  <si>
    <t>20.8</t>
  </si>
  <si>
    <t>561989</t>
  </si>
  <si>
    <t>196193</t>
  </si>
  <si>
    <t>034</t>
  </si>
  <si>
    <t>G091</t>
  </si>
  <si>
    <t>Chelmsford Road</t>
  </si>
  <si>
    <t>Salmonds Farm, Salmonds Grove, Ingrave</t>
  </si>
  <si>
    <t>562425</t>
  </si>
  <si>
    <t>192225</t>
  </si>
  <si>
    <t>067A</t>
  </si>
  <si>
    <t>G022</t>
  </si>
  <si>
    <t>Thorndon Park Gates</t>
  </si>
  <si>
    <t>90</t>
  </si>
  <si>
    <t>Land adjacent 50 Spital Lane, Brentwood</t>
  </si>
  <si>
    <t>0.63</t>
  </si>
  <si>
    <t>557595</t>
  </si>
  <si>
    <t>193090</t>
  </si>
  <si>
    <t>035A</t>
  </si>
  <si>
    <t>G141</t>
  </si>
  <si>
    <t>South Weald</t>
  </si>
  <si>
    <t>109</t>
  </si>
  <si>
    <t>Land off Penny Pots Barn, Ongar Road, Stondon Massey</t>
  </si>
  <si>
    <t>558782</t>
  </si>
  <si>
    <t>200289</t>
  </si>
  <si>
    <t>068</t>
  </si>
  <si>
    <t>G059</t>
  </si>
  <si>
    <t>Bricklayers Arms</t>
  </si>
  <si>
    <t>110</t>
  </si>
  <si>
    <t>Land west of Nine Ashes Road, Stondon Massey</t>
  </si>
  <si>
    <t>1.96</t>
  </si>
  <si>
    <t>558452</t>
  </si>
  <si>
    <t>200787</t>
  </si>
  <si>
    <t>069</t>
  </si>
  <si>
    <t>G046</t>
  </si>
  <si>
    <t>Soames Mead</t>
  </si>
  <si>
    <t>Land adjacent to St. Margaret's Church, Doddinghurst</t>
  </si>
  <si>
    <t>559237</t>
  </si>
  <si>
    <t>198814</t>
  </si>
  <si>
    <t>070</t>
  </si>
  <si>
    <t>G086</t>
  </si>
  <si>
    <t>Peartree Lane</t>
  </si>
  <si>
    <t>112</t>
  </si>
  <si>
    <t>Wyatts Field, Wyatts Green</t>
  </si>
  <si>
    <t>2.49</t>
  </si>
  <si>
    <t>559932</t>
  </si>
  <si>
    <t>199600</t>
  </si>
  <si>
    <t>071</t>
  </si>
  <si>
    <t>G029</t>
  </si>
  <si>
    <t>Plovers Mead</t>
  </si>
  <si>
    <t>113</t>
  </si>
  <si>
    <t>Land adjacent to Whitelands, Wyatts Green</t>
  </si>
  <si>
    <t>0.81</t>
  </si>
  <si>
    <t>559883</t>
  </si>
  <si>
    <t>199798</t>
  </si>
  <si>
    <t>072</t>
  </si>
  <si>
    <t>G090</t>
  </si>
  <si>
    <t>Beehive Chase</t>
  </si>
  <si>
    <t>Swedish Field, Stocks Lane, Kelvedon Hatch</t>
  </si>
  <si>
    <t>0.54</t>
  </si>
  <si>
    <t>557865</t>
  </si>
  <si>
    <t>198402</t>
  </si>
  <si>
    <t>075</t>
  </si>
  <si>
    <t>G028</t>
  </si>
  <si>
    <t>Stocks Lane</t>
  </si>
  <si>
    <t>128</t>
  </si>
  <si>
    <t>217 Rayleigh Road, Hutton</t>
  </si>
  <si>
    <t>562877</t>
  </si>
  <si>
    <t>195318</t>
  </si>
  <si>
    <t>096</t>
  </si>
  <si>
    <t>135</t>
  </si>
  <si>
    <t>Land east of Brentwood</t>
  </si>
  <si>
    <t>349.7</t>
  </si>
  <si>
    <t>564313</t>
  </si>
  <si>
    <t>193883</t>
  </si>
  <si>
    <t>028C</t>
  </si>
  <si>
    <t>G040</t>
  </si>
  <si>
    <t>Discounted</t>
  </si>
  <si>
    <t>Church Lane</t>
  </si>
  <si>
    <t>Basildon District (B)</t>
  </si>
  <si>
    <t>148</t>
  </si>
  <si>
    <t>Land adjoining 'The Surgery' Outings Lane, Doddinghurst</t>
  </si>
  <si>
    <t>558640</t>
  </si>
  <si>
    <t>199534</t>
  </si>
  <si>
    <t>080</t>
  </si>
  <si>
    <t>G068</t>
  </si>
  <si>
    <t>Outings Lane</t>
  </si>
  <si>
    <t>114</t>
  </si>
  <si>
    <t>Land adjacent to Mountnessing Primary School</t>
  </si>
  <si>
    <t>1.23</t>
  </si>
  <si>
    <t>562996</t>
  </si>
  <si>
    <t>197552</t>
  </si>
  <si>
    <t>073</t>
  </si>
  <si>
    <t>G093</t>
  </si>
  <si>
    <t>Post Office</t>
  </si>
  <si>
    <t>115</t>
  </si>
  <si>
    <t>Land at Church Road, Kelvedon Hatch</t>
  </si>
  <si>
    <t>1.49</t>
  </si>
  <si>
    <t>556891</t>
  </si>
  <si>
    <t>198844</t>
  </si>
  <si>
    <t>074</t>
  </si>
  <si>
    <t>G054</t>
  </si>
  <si>
    <t>? Kelvedon Hatch Post Office</t>
  </si>
  <si>
    <t>Land between 375 and 361 Roman Road, Mountnessing</t>
  </si>
  <si>
    <t>0.16</t>
  </si>
  <si>
    <t>562632</t>
  </si>
  <si>
    <t>197274</t>
  </si>
  <si>
    <t>094</t>
  </si>
  <si>
    <t>G083</t>
  </si>
  <si>
    <t>Lower Road</t>
  </si>
  <si>
    <t>Woodlands School, Rayleigh Road, Hutton</t>
  </si>
  <si>
    <t>11.22</t>
  </si>
  <si>
    <t>564152</t>
  </si>
  <si>
    <t>195041</t>
  </si>
  <si>
    <t>008B</t>
  </si>
  <si>
    <t>B219</t>
  </si>
  <si>
    <t>Woodlands, School Road, Kelvedon Hatch</t>
  </si>
  <si>
    <t>1.32</t>
  </si>
  <si>
    <t>564119</t>
  </si>
  <si>
    <t>194857</t>
  </si>
  <si>
    <t>008</t>
  </si>
  <si>
    <t>B166</t>
  </si>
  <si>
    <t>Woodlands School, Warley Street, Warley</t>
  </si>
  <si>
    <t>2.77</t>
  </si>
  <si>
    <t>559605</t>
  </si>
  <si>
    <t>189153</t>
  </si>
  <si>
    <t>016B</t>
  </si>
  <si>
    <t>B220</t>
  </si>
  <si>
    <t>0.49</t>
  </si>
  <si>
    <t>559522</t>
  </si>
  <si>
    <t>189193</t>
  </si>
  <si>
    <t>016A</t>
  </si>
  <si>
    <t>St Georges Court Highwood Close</t>
  </si>
  <si>
    <t>558590</t>
  </si>
  <si>
    <t>194648</t>
  </si>
  <si>
    <t>001B</t>
  </si>
  <si>
    <t>Harewood Road Bungalows</t>
  </si>
  <si>
    <t>0.32</t>
  </si>
  <si>
    <t>558713</t>
  </si>
  <si>
    <t>195472</t>
  </si>
  <si>
    <t>097</t>
  </si>
  <si>
    <t>Harewood Road</t>
  </si>
  <si>
    <t>Ingleton House, Stock Lane</t>
  </si>
  <si>
    <t>0.26</t>
  </si>
  <si>
    <t>565259</t>
  </si>
  <si>
    <t>199639</t>
  </si>
  <si>
    <t>098</t>
  </si>
  <si>
    <t>9-23 High Street Ingatestone</t>
  </si>
  <si>
    <t>Victoria Court</t>
  </si>
  <si>
    <t>0.5</t>
  </si>
  <si>
    <t>559126</t>
  </si>
  <si>
    <t>192956</t>
  </si>
  <si>
    <t>099</t>
  </si>
  <si>
    <t>126</t>
  </si>
  <si>
    <t>Water Meadows Mountnessing Site A</t>
  </si>
  <si>
    <t>0.7</t>
  </si>
  <si>
    <t>563371</t>
  </si>
  <si>
    <t>197760</t>
  </si>
  <si>
    <t>095A</t>
  </si>
  <si>
    <t>127</t>
  </si>
  <si>
    <t>Water Meadows Mountnessing Site 2</t>
  </si>
  <si>
    <t>2.76</t>
  </si>
  <si>
    <t>563377</t>
  </si>
  <si>
    <t>197861</t>
  </si>
  <si>
    <t>095B</t>
  </si>
  <si>
    <t>129</t>
  </si>
  <si>
    <t>The Gables, Essex Way</t>
  </si>
  <si>
    <t>0.28</t>
  </si>
  <si>
    <t>559105</t>
  </si>
  <si>
    <t>191770</t>
  </si>
  <si>
    <t>014</t>
  </si>
  <si>
    <t>130</t>
  </si>
  <si>
    <t>Sawyers Hall Farm, Sawyers Hall Lane, Brentwood</t>
  </si>
  <si>
    <t>19.58</t>
  </si>
  <si>
    <t>559582</t>
  </si>
  <si>
    <t>195142</t>
  </si>
  <si>
    <t>024B</t>
  </si>
  <si>
    <t>G013</t>
  </si>
  <si>
    <t>Kimpton Avenue</t>
  </si>
  <si>
    <t>131</t>
  </si>
  <si>
    <t>559167</t>
  </si>
  <si>
    <t>195069</t>
  </si>
  <si>
    <t>024A</t>
  </si>
  <si>
    <t>132</t>
  </si>
  <si>
    <t>133</t>
  </si>
  <si>
    <t>26.57</t>
  </si>
  <si>
    <t>561435</t>
  </si>
  <si>
    <t>192724</t>
  </si>
  <si>
    <t>028A</t>
  </si>
  <si>
    <t>Land East of Childerditch Lane, West Horndon</t>
  </si>
  <si>
    <t>35.77</t>
  </si>
  <si>
    <t>562101</t>
  </si>
  <si>
    <t>188840</t>
  </si>
  <si>
    <t>037B</t>
  </si>
  <si>
    <t>G018</t>
  </si>
  <si>
    <t>134</t>
  </si>
  <si>
    <t>58.33</t>
  </si>
  <si>
    <t>561933</t>
  </si>
  <si>
    <t>192722</t>
  </si>
  <si>
    <t>028B</t>
  </si>
  <si>
    <t>137</t>
  </si>
  <si>
    <t>38.94</t>
  </si>
  <si>
    <t>561712</t>
  </si>
  <si>
    <t>188450</t>
  </si>
  <si>
    <t>037C</t>
  </si>
  <si>
    <t>138</t>
  </si>
  <si>
    <t>8.42</t>
  </si>
  <si>
    <t>562330</t>
  </si>
  <si>
    <t>188419</t>
  </si>
  <si>
    <t>037A</t>
  </si>
  <si>
    <t>139</t>
  </si>
  <si>
    <t>Thorndon Avenue and West of Tilbury Road, West Horndon</t>
  </si>
  <si>
    <t>68.56</t>
  </si>
  <si>
    <t>563006</t>
  </si>
  <si>
    <t>188894</t>
  </si>
  <si>
    <t>038B</t>
  </si>
  <si>
    <t>G019</t>
  </si>
  <si>
    <t>Dunton Hills Farm</t>
  </si>
  <si>
    <t>140</t>
  </si>
  <si>
    <t>7.91</t>
  </si>
  <si>
    <t>563089</t>
  </si>
  <si>
    <t>188432</t>
  </si>
  <si>
    <t>038A</t>
  </si>
  <si>
    <t>141</t>
  </si>
  <si>
    <t>Former Landings Surgery, Outings Lane, Doddinghurst</t>
  </si>
  <si>
    <t>558629</t>
  </si>
  <si>
    <t>199570</t>
  </si>
  <si>
    <t>043</t>
  </si>
  <si>
    <t>142</t>
  </si>
  <si>
    <t>Land at Hayden and Ardslia, Wyatts Green Road, Wyatts Green</t>
  </si>
  <si>
    <t>2.51</t>
  </si>
  <si>
    <t>559707</t>
  </si>
  <si>
    <t>199064</t>
  </si>
  <si>
    <t>056B</t>
  </si>
  <si>
    <t>B212</t>
  </si>
  <si>
    <t>143</t>
  </si>
  <si>
    <t>559848</t>
  </si>
  <si>
    <t>199239</t>
  </si>
  <si>
    <t>056A</t>
  </si>
  <si>
    <t>144</t>
  </si>
  <si>
    <t>Meadowside, Swallows Cross Road, Mountnessing</t>
  </si>
  <si>
    <t>1.47</t>
  </si>
  <si>
    <t>561316</t>
  </si>
  <si>
    <t>198548</t>
  </si>
  <si>
    <t>057B</t>
  </si>
  <si>
    <t>B053</t>
  </si>
  <si>
    <t>Park Wood</t>
  </si>
  <si>
    <t>145</t>
  </si>
  <si>
    <t>0.36</t>
  </si>
  <si>
    <t>561372</t>
  </si>
  <si>
    <t>198615</t>
  </si>
  <si>
    <t>057A</t>
  </si>
  <si>
    <t>146</t>
  </si>
  <si>
    <t>Hall Lane Farm, Little Warley</t>
  </si>
  <si>
    <t>560583</t>
  </si>
  <si>
    <t>188473</t>
  </si>
  <si>
    <t>058A</t>
  </si>
  <si>
    <t>B215</t>
  </si>
  <si>
    <t>Potenital</t>
  </si>
  <si>
    <t>147</t>
  </si>
  <si>
    <t>1.92</t>
  </si>
  <si>
    <t>560682</t>
  </si>
  <si>
    <t>188510</t>
  </si>
  <si>
    <t>058B</t>
  </si>
  <si>
    <t>149</t>
  </si>
  <si>
    <t>1.88</t>
  </si>
  <si>
    <t>562526</t>
  </si>
  <si>
    <t>192175</t>
  </si>
  <si>
    <t>067B</t>
  </si>
  <si>
    <t>Ingrave Church</t>
  </si>
  <si>
    <t>150</t>
  </si>
  <si>
    <t>Land adjacent to Ingatestone by-pass (part bounded by Roman Road)</t>
  </si>
  <si>
    <t>1.22</t>
  </si>
  <si>
    <t>563799</t>
  </si>
  <si>
    <t>198689</t>
  </si>
  <si>
    <t>079B</t>
  </si>
  <si>
    <t>G101A</t>
  </si>
  <si>
    <t>Burnthouse Lane</t>
  </si>
  <si>
    <t>151</t>
  </si>
  <si>
    <t>2.06</t>
  </si>
  <si>
    <t>564066</t>
  </si>
  <si>
    <t>198856</t>
  </si>
  <si>
    <t>079C</t>
  </si>
  <si>
    <t>G101C</t>
  </si>
  <si>
    <t>152</t>
  </si>
  <si>
    <t>153</t>
  </si>
  <si>
    <t>M25 work site</t>
  </si>
  <si>
    <t>23.41</t>
  </si>
  <si>
    <t>558968</t>
  </si>
  <si>
    <t>188379</t>
  </si>
  <si>
    <t>101A</t>
  </si>
  <si>
    <t>RA</t>
  </si>
  <si>
    <t>Upminster Rail Station</t>
  </si>
  <si>
    <t>UPMINSTER COURT</t>
  </si>
  <si>
    <t>154</t>
  </si>
  <si>
    <t>The Old Barn Woodside North Drive</t>
  </si>
  <si>
    <t>564971</t>
  </si>
  <si>
    <t>194910</t>
  </si>
  <si>
    <t>155</t>
  </si>
  <si>
    <t>Land at Stondon Massey Scrapyard</t>
  </si>
  <si>
    <t>3.58</t>
  </si>
  <si>
    <t>557177</t>
  </si>
  <si>
    <t>200253</t>
  </si>
  <si>
    <t>? The Priors</t>
  </si>
  <si>
    <t>156</t>
  </si>
  <si>
    <t>North of 361 Roman Road</t>
  </si>
  <si>
    <t>0.39</t>
  </si>
  <si>
    <t>562689</t>
  </si>
  <si>
    <t>197344</t>
  </si>
  <si>
    <t>George and Dragon</t>
  </si>
  <si>
    <t>158</t>
  </si>
  <si>
    <t>Land at M25 Junction 28, Brook Street, Brentwood</t>
  </si>
  <si>
    <t>1.17</t>
  </si>
  <si>
    <t>556994</t>
  </si>
  <si>
    <t>192554</t>
  </si>
  <si>
    <t>Holiday Inn</t>
  </si>
  <si>
    <t>162</t>
  </si>
  <si>
    <t>Albany Road Garages, Pilgrims Hatch</t>
  </si>
  <si>
    <t>558918</t>
  </si>
  <si>
    <t>195420</t>
  </si>
  <si>
    <t>132A</t>
  </si>
  <si>
    <t>168</t>
  </si>
  <si>
    <t>Land at Broomwood Gardens, Pilgrims Hatch, Brentwood</t>
  </si>
  <si>
    <t>558279</t>
  </si>
  <si>
    <t>195239</t>
  </si>
  <si>
    <t>137B</t>
  </si>
  <si>
    <t>188</t>
  </si>
  <si>
    <t>Land adjacent Hillcrest Nursery, Herongate/Ingrave</t>
  </si>
  <si>
    <t>562565</t>
  </si>
  <si>
    <t>191595</t>
  </si>
  <si>
    <t>157</t>
  </si>
  <si>
    <t>Land east of West Horndon, south of Station Road</t>
  </si>
  <si>
    <t>19.47</t>
  </si>
  <si>
    <t>563326</t>
  </si>
  <si>
    <t>188219</t>
  </si>
  <si>
    <t>Clavering Gardens</t>
  </si>
  <si>
    <t>159</t>
  </si>
  <si>
    <t>Ingatestone Garden Centre, Roman Road, Ingatestone</t>
  </si>
  <si>
    <t>3.45</t>
  </si>
  <si>
    <t>563727</t>
  </si>
  <si>
    <t>198111</t>
  </si>
  <si>
    <t>163</t>
  </si>
  <si>
    <t>558966</t>
  </si>
  <si>
    <t>195400</t>
  </si>
  <si>
    <t>132B</t>
  </si>
  <si>
    <t>160</t>
  </si>
  <si>
    <t>Land at Codham Hall</t>
  </si>
  <si>
    <t>4.04</t>
  </si>
  <si>
    <t>558792</t>
  </si>
  <si>
    <t>188869</t>
  </si>
  <si>
    <t>101B</t>
  </si>
  <si>
    <t>161</t>
  </si>
  <si>
    <t>Mountnessing roundabout</t>
  </si>
  <si>
    <t>3.02</t>
  </si>
  <si>
    <t>562498</t>
  </si>
  <si>
    <t>196857</t>
  </si>
  <si>
    <t>Long ridings Primary School</t>
  </si>
  <si>
    <t>164</t>
  </si>
  <si>
    <t>Maple Cross Garages, Hutton, Brentwood</t>
  </si>
  <si>
    <t>560769</t>
  </si>
  <si>
    <t>193188</t>
  </si>
  <si>
    <t>165</t>
  </si>
  <si>
    <t>Gloucester Road Garages, Pilgrims Hatch</t>
  </si>
  <si>
    <t>558506</t>
  </si>
  <si>
    <t>195731</t>
  </si>
  <si>
    <t>166</t>
  </si>
  <si>
    <t>Land at Hutton Drive, behind Tower House, Hutton, Brentwood</t>
  </si>
  <si>
    <t>562458</t>
  </si>
  <si>
    <t>194945</t>
  </si>
  <si>
    <t>Brookfield Close</t>
  </si>
  <si>
    <t>167</t>
  </si>
  <si>
    <t>Land at Church Crescent, Mountnessing</t>
  </si>
  <si>
    <t>563161</t>
  </si>
  <si>
    <t>197775</t>
  </si>
  <si>
    <t>169</t>
  </si>
  <si>
    <t>558255</t>
  </si>
  <si>
    <t>195236</t>
  </si>
  <si>
    <t>137A</t>
  </si>
  <si>
    <t>170</t>
  </si>
  <si>
    <t>Land rear of Fawters Close, Wainwright Avenue, Hutton, Brentwood</t>
  </si>
  <si>
    <t>562826</t>
  </si>
  <si>
    <t>195157</t>
  </si>
  <si>
    <t>171</t>
  </si>
  <si>
    <t>Friars Avenue Car park Shenfield</t>
  </si>
  <si>
    <t>561265</t>
  </si>
  <si>
    <t>194906</t>
  </si>
  <si>
    <t>Friars Avenue Car Park</t>
  </si>
  <si>
    <t>St Marys CofE Primary School</t>
  </si>
  <si>
    <t>172</t>
  </si>
  <si>
    <t>Hunter Avenue, Shenfield.</t>
  </si>
  <si>
    <t>0.62</t>
  </si>
  <si>
    <t>561386</t>
  </si>
  <si>
    <t>195132</t>
  </si>
  <si>
    <t>173</t>
  </si>
  <si>
    <t>Land at Brookfield Close</t>
  </si>
  <si>
    <t>562522</t>
  </si>
  <si>
    <t>195023</t>
  </si>
  <si>
    <t>131B</t>
  </si>
  <si>
    <t>174</t>
  </si>
  <si>
    <t>557208</t>
  </si>
  <si>
    <t>199029</t>
  </si>
  <si>
    <t>009</t>
  </si>
  <si>
    <t>175</t>
  </si>
  <si>
    <t>Tendring Court and Tillingham Bold</t>
  </si>
  <si>
    <t>0.09</t>
  </si>
  <si>
    <t>562901</t>
  </si>
  <si>
    <t>195714</t>
  </si>
  <si>
    <t>007</t>
  </si>
  <si>
    <t>Whittington Road</t>
  </si>
  <si>
    <t>177</t>
  </si>
  <si>
    <t>Land rear of The Spinney, School Road, Kelvedon Hatch</t>
  </si>
  <si>
    <t>557512</t>
  </si>
  <si>
    <t>198911</t>
  </si>
  <si>
    <t>Elmtree Avenue</t>
  </si>
  <si>
    <t>178</t>
  </si>
  <si>
    <t>Land at Birley Grange, Hall Lane, Shenfield</t>
  </si>
  <si>
    <t>0.72</t>
  </si>
  <si>
    <t>560487</t>
  </si>
  <si>
    <t>195122</t>
  </si>
  <si>
    <t>The Green Dragon</t>
  </si>
  <si>
    <t>180</t>
  </si>
  <si>
    <t>Land North-East of Thoby Farm, St Anne’s Road, Mountnessing, Brentwood CM15 0TX</t>
  </si>
  <si>
    <t>1.95</t>
  </si>
  <si>
    <t>562163</t>
  </si>
  <si>
    <t>197622</t>
  </si>
  <si>
    <t>182</t>
  </si>
  <si>
    <t>Land at Doddinghurst Road adjacent Brickhouse Wood, Pilgrims Hatch</t>
  </si>
  <si>
    <t>559437</t>
  </si>
  <si>
    <t>196192</t>
  </si>
  <si>
    <t>N/A</t>
  </si>
  <si>
    <t>? New House</t>
  </si>
  <si>
    <t>179</t>
  </si>
  <si>
    <t>Brentwood Leisure Park at Warley Gap</t>
  </si>
  <si>
    <t>7.84</t>
  </si>
  <si>
    <t>559073</t>
  </si>
  <si>
    <t>191243</t>
  </si>
  <si>
    <t>The Horse &amp; Groom</t>
  </si>
  <si>
    <t>181</t>
  </si>
  <si>
    <t>Land East of Peartree Lane and North of Peartree Close</t>
  </si>
  <si>
    <t>1.94</t>
  </si>
  <si>
    <t>559818</t>
  </si>
  <si>
    <t>198497</t>
  </si>
  <si>
    <t>G102</t>
  </si>
  <si>
    <t>Willow Close</t>
  </si>
  <si>
    <t>183</t>
  </si>
  <si>
    <t>Land at Joy Fook restaurant, adjacent Bentley Golf Club, Ongar Road</t>
  </si>
  <si>
    <t>0.43</t>
  </si>
  <si>
    <t>556992</t>
  </si>
  <si>
    <t>197511</t>
  </si>
  <si>
    <t>Frog Street</t>
  </si>
  <si>
    <t>225</t>
  </si>
  <si>
    <t>Land south of East Horndon Hall</t>
  </si>
  <si>
    <t>8.7</t>
  </si>
  <si>
    <t>563554</t>
  </si>
  <si>
    <t>189169</t>
  </si>
  <si>
    <t>187</t>
  </si>
  <si>
    <t>226</t>
  </si>
  <si>
    <t>Brentwood School, Middleton Hall Lane, Brentwood</t>
  </si>
  <si>
    <t>20.26</t>
  </si>
  <si>
    <t>560224</t>
  </si>
  <si>
    <t>193801</t>
  </si>
  <si>
    <t>Retain school playing fields/ School Buildings</t>
  </si>
  <si>
    <t>Middleton Hall Lane</t>
  </si>
  <si>
    <t>44 Shenfield Road, Brentwood</t>
  </si>
  <si>
    <t>184</t>
  </si>
  <si>
    <t>Land at Moat Farm, 48 Crow Green Road, Pilgrims Hatch</t>
  </si>
  <si>
    <t>0.73</t>
  </si>
  <si>
    <t>558079</t>
  </si>
  <si>
    <t>195940</t>
  </si>
  <si>
    <t>Danes Way</t>
  </si>
  <si>
    <t>185</t>
  </si>
  <si>
    <t>Land at Thriftwood Scout Campsite adjoining Beech Ave, Cherry Ave &amp; Knights Way</t>
  </si>
  <si>
    <t>560980</t>
  </si>
  <si>
    <t>193231</t>
  </si>
  <si>
    <t>Cherry Avenue</t>
  </si>
  <si>
    <t>Area east of A128 towards ‘Timmerman’s Garden Centre’ and ‘Dunton Hill Golf Course’</t>
  </si>
  <si>
    <t>0.86</t>
  </si>
  <si>
    <t>564704</t>
  </si>
  <si>
    <t>189536</t>
  </si>
  <si>
    <t>Dunton</t>
  </si>
  <si>
    <t>Mill Meadow</t>
  </si>
  <si>
    <t>189</t>
  </si>
  <si>
    <t>Academy Place, Brook Street/Spital Lane, Brentwood</t>
  </si>
  <si>
    <t>557589</t>
  </si>
  <si>
    <t>192833</t>
  </si>
  <si>
    <t>190</t>
  </si>
  <si>
    <t>Land East of Horndon Industrial Estate</t>
  </si>
  <si>
    <t>0.8</t>
  </si>
  <si>
    <t>562313</t>
  </si>
  <si>
    <t>188181</t>
  </si>
  <si>
    <t>191</t>
  </si>
  <si>
    <t>Land to South of Fryerning Lane, Ingatestone</t>
  </si>
  <si>
    <t>1.99</t>
  </si>
  <si>
    <t>564453</t>
  </si>
  <si>
    <t>199825</t>
  </si>
  <si>
    <t>G042</t>
  </si>
  <si>
    <t>192</t>
  </si>
  <si>
    <t>Land off the Chase, Brentwood</t>
  </si>
  <si>
    <t>0.19</t>
  </si>
  <si>
    <t>559727</t>
  </si>
  <si>
    <t>193370</t>
  </si>
  <si>
    <t>G010</t>
  </si>
  <si>
    <t>Ursuline High School</t>
  </si>
  <si>
    <t>Old Library, Coptfold Road, Brentwood</t>
  </si>
  <si>
    <t>Brentwood County High School</t>
  </si>
  <si>
    <t>186</t>
  </si>
  <si>
    <t>Land East of A128, south of A127</t>
  </si>
  <si>
    <t>12.16</t>
  </si>
  <si>
    <t>565127</t>
  </si>
  <si>
    <t>189194</t>
  </si>
  <si>
    <t>G060</t>
  </si>
  <si>
    <t>193</t>
  </si>
  <si>
    <t>Greenacres Riding Stables &amp; land opposite, Beads Hall Lane, Pilgrims Hatch</t>
  </si>
  <si>
    <t>7.68</t>
  </si>
  <si>
    <t>559010</t>
  </si>
  <si>
    <t>196157</t>
  </si>
  <si>
    <t>G082</t>
  </si>
  <si>
    <t>Hatch Road</t>
  </si>
  <si>
    <t>196</t>
  </si>
  <si>
    <t>Land off Crow Green Lane, Pilgrims Hatch</t>
  </si>
  <si>
    <t>2.82</t>
  </si>
  <si>
    <t>558399</t>
  </si>
  <si>
    <t>195973</t>
  </si>
  <si>
    <t>G057</t>
  </si>
  <si>
    <t>197</t>
  </si>
  <si>
    <t>43-53 Ingrave Road, Brentwood</t>
  </si>
  <si>
    <t>0.23</t>
  </si>
  <si>
    <t>560155</t>
  </si>
  <si>
    <t>193509</t>
  </si>
  <si>
    <t>B216</t>
  </si>
  <si>
    <t>Shenfield Common</t>
  </si>
  <si>
    <t>201</t>
  </si>
  <si>
    <t>Keys Hall, Eagle Way, Brentwood</t>
  </si>
  <si>
    <t>559355</t>
  </si>
  <si>
    <t>191564</t>
  </si>
  <si>
    <t>B181</t>
  </si>
  <si>
    <t>209</t>
  </si>
  <si>
    <t>Land rear of 131-137 Coxtie Green Road</t>
  </si>
  <si>
    <t>556508</t>
  </si>
  <si>
    <t>195938</t>
  </si>
  <si>
    <t>The White Horse</t>
  </si>
  <si>
    <t>234</t>
  </si>
  <si>
    <t>Heron Hall, Herongate, Brentwood</t>
  </si>
  <si>
    <t>235.8</t>
  </si>
  <si>
    <t>564117</t>
  </si>
  <si>
    <t>192302</t>
  </si>
  <si>
    <t>G015</t>
  </si>
  <si>
    <t>194</t>
  </si>
  <si>
    <t>4 Nags Head Lane, Brentwood</t>
  </si>
  <si>
    <t>557108</t>
  </si>
  <si>
    <t>192072</t>
  </si>
  <si>
    <t>B221</t>
  </si>
  <si>
    <t>Brentwood AQMA No.1</t>
  </si>
  <si>
    <t>195</t>
  </si>
  <si>
    <t>Land North of A1023 Chelmsford Road, Shenfield</t>
  </si>
  <si>
    <t>4.45</t>
  </si>
  <si>
    <t>562068</t>
  </si>
  <si>
    <t>196557</t>
  </si>
  <si>
    <t>McDonalds</t>
  </si>
  <si>
    <t>198</t>
  </si>
  <si>
    <t>43-57 Ingrave Road, Brentwood</t>
  </si>
  <si>
    <t>560194</t>
  </si>
  <si>
    <t>193470</t>
  </si>
  <si>
    <t>199</t>
  </si>
  <si>
    <t>Little Warley Hall Farm, Little Warley
Hall Lane, Little Warley</t>
  </si>
  <si>
    <t>4.1</t>
  </si>
  <si>
    <t>560299</t>
  </si>
  <si>
    <t>188526</t>
  </si>
  <si>
    <t>G189</t>
  </si>
  <si>
    <t>200</t>
  </si>
  <si>
    <t>Old Mill Site, Hay Green Lane, Wyatts Green</t>
  </si>
  <si>
    <t>559645</t>
  </si>
  <si>
    <t>199892</t>
  </si>
  <si>
    <t>G073</t>
  </si>
  <si>
    <t>202</t>
  </si>
  <si>
    <t>La Plata Grove, Brentwood</t>
  </si>
  <si>
    <t>2.35</t>
  </si>
  <si>
    <t>558901</t>
  </si>
  <si>
    <t>193354</t>
  </si>
  <si>
    <t>G098</t>
  </si>
  <si>
    <t>203</t>
  </si>
  <si>
    <t>North of Hay Green Lane, Wyatts Green</t>
  </si>
  <si>
    <t>3.46</t>
  </si>
  <si>
    <t>559782</t>
  </si>
  <si>
    <t>199951</t>
  </si>
  <si>
    <t>G074</t>
  </si>
  <si>
    <t>204</t>
  </si>
  <si>
    <t>Land adjacent Hill Cottage, Warley Road, and Mill House, Mascalls Lane, Warley</t>
  </si>
  <si>
    <t>1.45</t>
  </si>
  <si>
    <t>558748</t>
  </si>
  <si>
    <t>191589</t>
  </si>
  <si>
    <t>G031</t>
  </si>
  <si>
    <t>205</t>
  </si>
  <si>
    <t>Land at Searchlight Farm, School Road, Kelvedon Hatch</t>
  </si>
  <si>
    <t>557164</t>
  </si>
  <si>
    <t>199002</t>
  </si>
  <si>
    <t>206</t>
  </si>
  <si>
    <t>Land at No. 5, 7 and Brescia House, Eastfield Road, Brentwood</t>
  </si>
  <si>
    <t>559705</t>
  </si>
  <si>
    <t>193515</t>
  </si>
  <si>
    <t>207</t>
  </si>
  <si>
    <t>14-16 Westwood Avenue, Brentwood</t>
  </si>
  <si>
    <t>558486</t>
  </si>
  <si>
    <t>192989</t>
  </si>
  <si>
    <t>B148</t>
  </si>
  <si>
    <t>208</t>
  </si>
  <si>
    <t>Former EHS Metal Scrapyard, Coxtie Green Road</t>
  </si>
  <si>
    <t>0.37</t>
  </si>
  <si>
    <t>556467</t>
  </si>
  <si>
    <t>195878</t>
  </si>
  <si>
    <t>210</t>
  </si>
  <si>
    <t>BP Garage &amp; McDonald's Restaurant, A1023 Chelmsford Road (A12 J12)</t>
  </si>
  <si>
    <t>562338</t>
  </si>
  <si>
    <t>196658</t>
  </si>
  <si>
    <t>212</t>
  </si>
  <si>
    <t>Land at M25 J28, Brook Street, Brentwood (including existing buildings), and surrouding land</t>
  </si>
  <si>
    <t>0.84</t>
  </si>
  <si>
    <t>557063</t>
  </si>
  <si>
    <t>192629</t>
  </si>
  <si>
    <t>175A</t>
  </si>
  <si>
    <t>Part B200</t>
  </si>
  <si>
    <t>211</t>
  </si>
  <si>
    <t>Land south of Hook End Road, Doddinghurst</t>
  </si>
  <si>
    <t>4.56</t>
  </si>
  <si>
    <t>558902</t>
  </si>
  <si>
    <t>199710</t>
  </si>
  <si>
    <t>Hook End</t>
  </si>
  <si>
    <t>215</t>
  </si>
  <si>
    <t>Land at former Bentley Zoo, Hullets Lane, Brentwood</t>
  </si>
  <si>
    <t>557657</t>
  </si>
  <si>
    <t>196112</t>
  </si>
  <si>
    <t>176</t>
  </si>
  <si>
    <t>216</t>
  </si>
  <si>
    <t>Land at Wash Road, south of Lower Road, Hutton</t>
  </si>
  <si>
    <t>10.54</t>
  </si>
  <si>
    <t>563073</t>
  </si>
  <si>
    <t>196281</t>
  </si>
  <si>
    <t>217</t>
  </si>
  <si>
    <t>Land at Priests Lane (east) adjacent Bishops Walk, Brentwood</t>
  </si>
  <si>
    <t>560666</t>
  </si>
  <si>
    <t>193517</t>
  </si>
  <si>
    <t>G025</t>
  </si>
  <si>
    <t>Orchard Avenue</t>
  </si>
  <si>
    <t>213</t>
  </si>
  <si>
    <t>19.57</t>
  </si>
  <si>
    <t>557103</t>
  </si>
  <si>
    <t>192342</t>
  </si>
  <si>
    <t>Mixed use</t>
  </si>
  <si>
    <t>175B</t>
  </si>
  <si>
    <t>G100B &amp; G087</t>
  </si>
  <si>
    <t>218</t>
  </si>
  <si>
    <t>Land adjacent Wybarns Farm and Mount Pleasant Cottage, Chelmsford Road, Shenfield</t>
  </si>
  <si>
    <t>2.13</t>
  </si>
  <si>
    <t>561348</t>
  </si>
  <si>
    <t>196012</t>
  </si>
  <si>
    <t>214</t>
  </si>
  <si>
    <t>15.53</t>
  </si>
  <si>
    <t>556654</t>
  </si>
  <si>
    <t>192054</t>
  </si>
  <si>
    <t>175C</t>
  </si>
  <si>
    <t>G100A</t>
  </si>
  <si>
    <t>Harold Wood Rail Station</t>
  </si>
  <si>
    <t>219</t>
  </si>
  <si>
    <t>Land at Brook Street &amp; Wigley Bush Lane, Brentwood (current Vauxhall garage)</t>
  </si>
  <si>
    <t>557323</t>
  </si>
  <si>
    <t>192694</t>
  </si>
  <si>
    <t>220</t>
  </si>
  <si>
    <t>Green Keepers Cottage, Thorndon Gate, Ingrave</t>
  </si>
  <si>
    <t>562049</t>
  </si>
  <si>
    <t>191988</t>
  </si>
  <si>
    <t>221</t>
  </si>
  <si>
    <t>Former sewage pumping station at Ingrave Hall, Ingrave</t>
  </si>
  <si>
    <t>5.07</t>
  </si>
  <si>
    <t>562827</t>
  </si>
  <si>
    <t>193261</t>
  </si>
  <si>
    <t>222</t>
  </si>
  <si>
    <t>Former Saxton 4x4 garage, Rayliegh Road</t>
  </si>
  <si>
    <t>564804</t>
  </si>
  <si>
    <t>194695</t>
  </si>
  <si>
    <t>223</t>
  </si>
  <si>
    <t>Land at Rectory Chase, Doddinghurst</t>
  </si>
  <si>
    <t>559527</t>
  </si>
  <si>
    <t>199077</t>
  </si>
  <si>
    <t>The Barn</t>
  </si>
  <si>
    <t>224</t>
  </si>
  <si>
    <t>Land at Crescent Drive, Brentwood</t>
  </si>
  <si>
    <t>1.54</t>
  </si>
  <si>
    <t>560564</t>
  </si>
  <si>
    <t>194106</t>
  </si>
  <si>
    <t>Crescent Drive</t>
  </si>
  <si>
    <t>Middleton Hall (Brentwood School)</t>
  </si>
  <si>
    <t>227</t>
  </si>
  <si>
    <t>Land adjacent Woodlands School, Rayleigh Road, Hutton</t>
  </si>
  <si>
    <t>3.68</t>
  </si>
  <si>
    <t>563972</t>
  </si>
  <si>
    <t>194956</t>
  </si>
  <si>
    <t>008C</t>
  </si>
  <si>
    <t>228</t>
  </si>
  <si>
    <t>Land Adjacent To Heathlands, School Road, Kelvedon Hatch</t>
  </si>
  <si>
    <t>557371</t>
  </si>
  <si>
    <t>199008</t>
  </si>
  <si>
    <t>229</t>
  </si>
  <si>
    <t>Land at Ashwells Lodge, Blackmore Road, Doddinghurst</t>
  </si>
  <si>
    <t>1.86</t>
  </si>
  <si>
    <t>558618</t>
  </si>
  <si>
    <t>199459</t>
  </si>
  <si>
    <t>230</t>
  </si>
  <si>
    <t>Former Catrina Nursery, Onger Road, Pilgrims Hatch</t>
  </si>
  <si>
    <t>2.98</t>
  </si>
  <si>
    <t>557266</t>
  </si>
  <si>
    <t>196464</t>
  </si>
  <si>
    <t>Pilgrims Hall</t>
  </si>
  <si>
    <t>231</t>
  </si>
  <si>
    <t>2.34</t>
  </si>
  <si>
    <t>560599</t>
  </si>
  <si>
    <t>189586</t>
  </si>
  <si>
    <t>112D</t>
  </si>
  <si>
    <t>232</t>
  </si>
  <si>
    <t>Gardeners, Ongar Road, Kelvedon Hatch, Brentwood, Essex. CM15 0JX</t>
  </si>
  <si>
    <t>3.29</t>
  </si>
  <si>
    <t>557077</t>
  </si>
  <si>
    <t>197839</t>
  </si>
  <si>
    <t>G003</t>
  </si>
  <si>
    <t>Crown Road</t>
  </si>
  <si>
    <t>233</t>
  </si>
  <si>
    <t>Pettits, Frog Street, Kelvedon Hatch, Brentwood, Essex. CM15 0JL</t>
  </si>
  <si>
    <t>557254</t>
  </si>
  <si>
    <t>197915</t>
  </si>
  <si>
    <t>G006</t>
  </si>
  <si>
    <t>235</t>
  </si>
  <si>
    <t>Land on the north side of Church Lane, Warley Street</t>
  </si>
  <si>
    <t>559579</t>
  </si>
  <si>
    <t>188455</t>
  </si>
  <si>
    <t>G026</t>
  </si>
  <si>
    <t>236</t>
  </si>
  <si>
    <t>Brizes Corner Field, Blackmore Road, Kelvedon Hatch</t>
  </si>
  <si>
    <t>0.87</t>
  </si>
  <si>
    <t>557415</t>
  </si>
  <si>
    <t>198359</t>
  </si>
  <si>
    <t>G027</t>
  </si>
  <si>
    <t>Fox Hatch House</t>
  </si>
  <si>
    <t>237</t>
  </si>
  <si>
    <t>Birchwood, School Road, Kelvedon Hatch</t>
  </si>
  <si>
    <t>1.76</t>
  </si>
  <si>
    <t>557622</t>
  </si>
  <si>
    <t>199021</t>
  </si>
  <si>
    <t>G036</t>
  </si>
  <si>
    <t>238</t>
  </si>
  <si>
    <t>Land to North West of Lowes Farm, Wyatts Green Road, Wyatts Green</t>
  </si>
  <si>
    <t>560017</t>
  </si>
  <si>
    <t>199045</t>
  </si>
  <si>
    <t>G037</t>
  </si>
  <si>
    <t>239</t>
  </si>
  <si>
    <t>Land to the North of Ongar Road, Pilgrims Hatch</t>
  </si>
  <si>
    <t>3.3</t>
  </si>
  <si>
    <t>557745</t>
  </si>
  <si>
    <t>195950</t>
  </si>
  <si>
    <t>011B &amp; 011C</t>
  </si>
  <si>
    <t>G038</t>
  </si>
  <si>
    <t>240</t>
  </si>
  <si>
    <t>Land to South of Doddinghurst Road, Pilgrim Hatch</t>
  </si>
  <si>
    <t>5.69</t>
  </si>
  <si>
    <t>559504</t>
  </si>
  <si>
    <t>195943</t>
  </si>
  <si>
    <t>G039</t>
  </si>
  <si>
    <t>241</t>
  </si>
  <si>
    <t>Land to the East Of Ingatestone Road. Blackmore</t>
  </si>
  <si>
    <t>5.95</t>
  </si>
  <si>
    <t>560775</t>
  </si>
  <si>
    <t>201839</t>
  </si>
  <si>
    <t>G041</t>
  </si>
  <si>
    <t>246</t>
  </si>
  <si>
    <t>Land to North of Blackmore Road, Blackmore Road, Kelvedon Hatch</t>
  </si>
  <si>
    <t>5.83</t>
  </si>
  <si>
    <t>557910</t>
  </si>
  <si>
    <t>199060</t>
  </si>
  <si>
    <t>G045</t>
  </si>
  <si>
    <t>247</t>
  </si>
  <si>
    <t>Land to East of Nine Ashes Road, Nine Ashes Road, Stondon Massey</t>
  </si>
  <si>
    <t>0.44</t>
  </si>
  <si>
    <t>558551</t>
  </si>
  <si>
    <t>200776</t>
  </si>
  <si>
    <t>G047</t>
  </si>
  <si>
    <t>249</t>
  </si>
  <si>
    <t>Land to North of Blackmore Road, Stondon Massey</t>
  </si>
  <si>
    <t>558915</t>
  </si>
  <si>
    <t>200354</t>
  </si>
  <si>
    <t>G049</t>
  </si>
  <si>
    <t>Hook End Lane</t>
  </si>
  <si>
    <t>264</t>
  </si>
  <si>
    <t>Jasmine Cottage, 141 Billericay Road, Herongate</t>
  </si>
  <si>
    <t>564356</t>
  </si>
  <si>
    <t>191051</t>
  </si>
  <si>
    <t>B201</t>
  </si>
  <si>
    <t>242</t>
  </si>
  <si>
    <t>Former A12 work site Mountnessing</t>
  </si>
  <si>
    <t>5.52</t>
  </si>
  <si>
    <t>563633</t>
  </si>
  <si>
    <t>197927</t>
  </si>
  <si>
    <t>243</t>
  </si>
  <si>
    <t>Land to West of Place Farm Lane, Kelvedon Hatch</t>
  </si>
  <si>
    <t>9.35</t>
  </si>
  <si>
    <t>558028</t>
  </si>
  <si>
    <t>198830</t>
  </si>
  <si>
    <t>G043</t>
  </si>
  <si>
    <t>250</t>
  </si>
  <si>
    <t>Land at the West of Ongar Road, Stondon Massey, Brentwood, Essex</t>
  </si>
  <si>
    <t>0.2</t>
  </si>
  <si>
    <t>200182</t>
  </si>
  <si>
    <t>G050</t>
  </si>
  <si>
    <t>251</t>
  </si>
  <si>
    <t>Land to South of Blackmore Road,  Doddinghurst</t>
  </si>
  <si>
    <t>558510</t>
  </si>
  <si>
    <t>199674</t>
  </si>
  <si>
    <t>G051</t>
  </si>
  <si>
    <t>244</t>
  </si>
  <si>
    <t>Land to the South of Blackmore, off Blackmore Road</t>
  </si>
  <si>
    <t>4.46</t>
  </si>
  <si>
    <t>560150</t>
  </si>
  <si>
    <t>201641</t>
  </si>
  <si>
    <t>G044 (S)</t>
  </si>
  <si>
    <t>St. Lawrence Gardens</t>
  </si>
  <si>
    <t>245</t>
  </si>
  <si>
    <t>Land to the West of Blackmore, off Blackmore Road</t>
  </si>
  <si>
    <t>24.57</t>
  </si>
  <si>
    <t>559768</t>
  </si>
  <si>
    <t>201856</t>
  </si>
  <si>
    <t>G044 (W)</t>
  </si>
  <si>
    <t>The Gables</t>
  </si>
  <si>
    <t>Epping Forest District</t>
  </si>
  <si>
    <t>252</t>
  </si>
  <si>
    <t>11-12 Church Road, Kelvedon Hatch, Brentwood, Essex</t>
  </si>
  <si>
    <t>1.16</t>
  </si>
  <si>
    <t>556583</t>
  </si>
  <si>
    <t>198932</t>
  </si>
  <si>
    <t>G053</t>
  </si>
  <si>
    <t>255</t>
  </si>
  <si>
    <t>Land Adjoining Crescent Cottage Nines Ashes Road, Stondon Massey</t>
  </si>
  <si>
    <t>558558</t>
  </si>
  <si>
    <t>201036</t>
  </si>
  <si>
    <t>G067</t>
  </si>
  <si>
    <t>248</t>
  </si>
  <si>
    <t>Land to North of Reeves Close, Stondon Massey</t>
  </si>
  <si>
    <t>1.71</t>
  </si>
  <si>
    <t>558723</t>
  </si>
  <si>
    <t>200435</t>
  </si>
  <si>
    <t>G048</t>
  </si>
  <si>
    <t>253</t>
  </si>
  <si>
    <t>Land and building on the West of Church Lane, Hutton</t>
  </si>
  <si>
    <t>4.23</t>
  </si>
  <si>
    <t>563582</t>
  </si>
  <si>
    <t>194569</t>
  </si>
  <si>
    <t>G056</t>
  </si>
  <si>
    <t>258</t>
  </si>
  <si>
    <t>Applegrove, Swallow Cross Road, Mountnessing</t>
  </si>
  <si>
    <t>561325</t>
  </si>
  <si>
    <t>198646</t>
  </si>
  <si>
    <t>G075</t>
  </si>
  <si>
    <t>259</t>
  </si>
  <si>
    <t>Eagle Field, Kelvedon Hatch</t>
  </si>
  <si>
    <t>1.44</t>
  </si>
  <si>
    <t>557311</t>
  </si>
  <si>
    <t>198441</t>
  </si>
  <si>
    <t>G084</t>
  </si>
  <si>
    <t>254</t>
  </si>
  <si>
    <t>Coombe Woods, Beredens Lane, Warley</t>
  </si>
  <si>
    <t>7.96</t>
  </si>
  <si>
    <t>557964</t>
  </si>
  <si>
    <t>190167</t>
  </si>
  <si>
    <t>G063</t>
  </si>
  <si>
    <t>Blacksmiths Forge</t>
  </si>
  <si>
    <t>256</t>
  </si>
  <si>
    <t>Land North West Side of Blackmore Road, Stondon Massey</t>
  </si>
  <si>
    <t>2.1</t>
  </si>
  <si>
    <t>558819</t>
  </si>
  <si>
    <t>200386</t>
  </si>
  <si>
    <t>G069</t>
  </si>
  <si>
    <t>263</t>
  </si>
  <si>
    <t>Crown Corner Country Store, Ongar Road, Kelvedon Hatch</t>
  </si>
  <si>
    <t>0.77</t>
  </si>
  <si>
    <t>556887</t>
  </si>
  <si>
    <t>197786</t>
  </si>
  <si>
    <t>B199</t>
  </si>
  <si>
    <t>266</t>
  </si>
  <si>
    <t>Land Adjacent to "Chitral", Wyatts Green Road, Swallows Cross, Brentwood</t>
  </si>
  <si>
    <t>561121</t>
  </si>
  <si>
    <t>198819</t>
  </si>
  <si>
    <t>B203</t>
  </si>
  <si>
    <t>257</t>
  </si>
  <si>
    <t>7 Church Road, Kelvedon, Hatch, Brentwood, Essex. CM14 5TJ</t>
  </si>
  <si>
    <t>556519</t>
  </si>
  <si>
    <t>198815</t>
  </si>
  <si>
    <t>G071</t>
  </si>
  <si>
    <t>260</t>
  </si>
  <si>
    <t>Land East of Hall Lane, Shenfield</t>
  </si>
  <si>
    <t>12.42</t>
  </si>
  <si>
    <t>560772</t>
  </si>
  <si>
    <t>195522</t>
  </si>
  <si>
    <t>G085</t>
  </si>
  <si>
    <t>Holmwood Avenue</t>
  </si>
  <si>
    <t>267</t>
  </si>
  <si>
    <t>Hermes, Brook Lane, Doddinghurst</t>
  </si>
  <si>
    <t>0.91</t>
  </si>
  <si>
    <t>559979</t>
  </si>
  <si>
    <t>198696</t>
  </si>
  <si>
    <t>B205</t>
  </si>
  <si>
    <t>268</t>
  </si>
  <si>
    <t>The Nutshell, Stock Lane, Ingatestone</t>
  </si>
  <si>
    <t>0.46</t>
  </si>
  <si>
    <t>565503</t>
  </si>
  <si>
    <t>199564</t>
  </si>
  <si>
    <t>B206</t>
  </si>
  <si>
    <t>261</t>
  </si>
  <si>
    <t>Land to the East of Hutton Village, Hutton</t>
  </si>
  <si>
    <t>563544</t>
  </si>
  <si>
    <t>195012</t>
  </si>
  <si>
    <t>G092</t>
  </si>
  <si>
    <t>297</t>
  </si>
  <si>
    <t>Land at Hook End Farm, Hook End</t>
  </si>
  <si>
    <t>9.29</t>
  </si>
  <si>
    <t>559272</t>
  </si>
  <si>
    <t>200063</t>
  </si>
  <si>
    <t>Blackmore House</t>
  </si>
  <si>
    <t>262</t>
  </si>
  <si>
    <t>Collins Farm, Goodwoods Ave, Hutton</t>
  </si>
  <si>
    <t>10.24</t>
  </si>
  <si>
    <t>563762</t>
  </si>
  <si>
    <t>195605</t>
  </si>
  <si>
    <t>G150</t>
  </si>
  <si>
    <t>265</t>
  </si>
  <si>
    <t>East Horndon Hall Business Park, Tilbury Road, West Horndon</t>
  </si>
  <si>
    <t>3.47</t>
  </si>
  <si>
    <t>563616</t>
  </si>
  <si>
    <t>189267</t>
  </si>
  <si>
    <t>B202</t>
  </si>
  <si>
    <t>269</t>
  </si>
  <si>
    <t>Manor House, Haygreen Lane, Blackmore</t>
  </si>
  <si>
    <t>0.29</t>
  </si>
  <si>
    <t>560654</t>
  </si>
  <si>
    <t>200688</t>
  </si>
  <si>
    <t>B208</t>
  </si>
  <si>
    <t>Bus Terminus</t>
  </si>
  <si>
    <t>270</t>
  </si>
  <si>
    <t>144 Crow Green Road, Pirlgrims Hatch</t>
  </si>
  <si>
    <t>557987</t>
  </si>
  <si>
    <t>196386</t>
  </si>
  <si>
    <t>B209</t>
  </si>
  <si>
    <t>271</t>
  </si>
  <si>
    <t>Land to rear of 31-40 Nags Head Lane, Brentwood</t>
  </si>
  <si>
    <t>556851</t>
  </si>
  <si>
    <t>191811</t>
  </si>
  <si>
    <t>B211</t>
  </si>
  <si>
    <t>272</t>
  </si>
  <si>
    <t>Mascalls Hospital, Mascalls Park, Mascalls Lane, Warley</t>
  </si>
  <si>
    <t>3.94</t>
  </si>
  <si>
    <t>558714</t>
  </si>
  <si>
    <t>191804</t>
  </si>
  <si>
    <t>015</t>
  </si>
  <si>
    <t>B214</t>
  </si>
  <si>
    <t>274</t>
  </si>
  <si>
    <t>Chep Pallets, Warley Street, Warley</t>
  </si>
  <si>
    <t>5.36</t>
  </si>
  <si>
    <t>559591</t>
  </si>
  <si>
    <t>188879</t>
  </si>
  <si>
    <t>279</t>
  </si>
  <si>
    <t>Green Belt Land West Horndon</t>
  </si>
  <si>
    <t>31.24</t>
  </si>
  <si>
    <t>562233</t>
  </si>
  <si>
    <t>188498</t>
  </si>
  <si>
    <t>037</t>
  </si>
  <si>
    <t>280</t>
  </si>
  <si>
    <t>Brentwood Town Hall</t>
  </si>
  <si>
    <t>193595</t>
  </si>
  <si>
    <t>Council Offices</t>
  </si>
  <si>
    <t>273</t>
  </si>
  <si>
    <t>Entire Land East of A128, south of A127</t>
  </si>
  <si>
    <t>243.4</t>
  </si>
  <si>
    <t>564300</t>
  </si>
  <si>
    <t>188695</t>
  </si>
  <si>
    <t>276</t>
  </si>
  <si>
    <t>Bowmer (Waste Disposal), Magpie Lane, Little Warley</t>
  </si>
  <si>
    <t>1.55</t>
  </si>
  <si>
    <t>560005</t>
  </si>
  <si>
    <t>190480</t>
  </si>
  <si>
    <t>277</t>
  </si>
  <si>
    <t>Land to the north of the A127</t>
  </si>
  <si>
    <t>64.59</t>
  </si>
  <si>
    <t>564239</t>
  </si>
  <si>
    <t>189751</t>
  </si>
  <si>
    <t>Thorndon Country Park</t>
  </si>
  <si>
    <t>282</t>
  </si>
  <si>
    <t>Rear of Meadow View, Green Lane, Pilgrims Hatch</t>
  </si>
  <si>
    <t>0.02</t>
  </si>
  <si>
    <t>559034</t>
  </si>
  <si>
    <t>195441</t>
  </si>
  <si>
    <t>283</t>
  </si>
  <si>
    <t>Keys Hall Shopping Parade, Eagle Way</t>
  </si>
  <si>
    <t>559311</t>
  </si>
  <si>
    <t>191562</t>
  </si>
  <si>
    <t>275</t>
  </si>
  <si>
    <t>Land rear of Wynbarns Farm Shenfield</t>
  </si>
  <si>
    <t>4.37</t>
  </si>
  <si>
    <t>561279</t>
  </si>
  <si>
    <t>196047</t>
  </si>
  <si>
    <t>281</t>
  </si>
  <si>
    <t>Multi Storey Car Park</t>
  </si>
  <si>
    <t>0.22</t>
  </si>
  <si>
    <t>559438</t>
  </si>
  <si>
    <t>193586</t>
  </si>
  <si>
    <t>284</t>
  </si>
  <si>
    <t>565012</t>
  </si>
  <si>
    <t>194903</t>
  </si>
  <si>
    <t>103B</t>
  </si>
  <si>
    <t>286</t>
  </si>
  <si>
    <t>565086</t>
  </si>
  <si>
    <t>194883</t>
  </si>
  <si>
    <t>103D</t>
  </si>
  <si>
    <t>287</t>
  </si>
  <si>
    <t>Land to the north of Alexander Lane, Shenfield</t>
  </si>
  <si>
    <t>1.36</t>
  </si>
  <si>
    <t>561760</t>
  </si>
  <si>
    <t>195800</t>
  </si>
  <si>
    <t>278</t>
  </si>
  <si>
    <t>3.23</t>
  </si>
  <si>
    <t>558597</t>
  </si>
  <si>
    <t>053B</t>
  </si>
  <si>
    <t>288</t>
  </si>
  <si>
    <t>Land at Ashwells Cottages, Pilgrims Hatch</t>
  </si>
  <si>
    <t>2.26</t>
  </si>
  <si>
    <t>557843</t>
  </si>
  <si>
    <t>196865</t>
  </si>
  <si>
    <t>Need to re-do</t>
  </si>
  <si>
    <t>289</t>
  </si>
  <si>
    <t>Chainbridge Farm, Mountnessing</t>
  </si>
  <si>
    <t>1.02</t>
  </si>
  <si>
    <t>562310</t>
  </si>
  <si>
    <t>196943</t>
  </si>
  <si>
    <t>290</t>
  </si>
  <si>
    <t>Land between Navestock and Green Lane, Navestock</t>
  </si>
  <si>
    <t>4.79</t>
  </si>
  <si>
    <t>556458</t>
  </si>
  <si>
    <t>197612</t>
  </si>
  <si>
    <t>The Green Man</t>
  </si>
  <si>
    <t>291</t>
  </si>
  <si>
    <t>Land to the rear of 109 Roman Road, Mountnessing</t>
  </si>
  <si>
    <t>563457</t>
  </si>
  <si>
    <t>197965</t>
  </si>
  <si>
    <t>292</t>
  </si>
  <si>
    <t>Land north of White House, Ongar Road, Kelvedon Hatch</t>
  </si>
  <si>
    <t>0.65</t>
  </si>
  <si>
    <t>557138</t>
  </si>
  <si>
    <t>198720</t>
  </si>
  <si>
    <t>293</t>
  </si>
  <si>
    <t>Land to the rear of Hillcrest Nursery, off Thorndon Approach, Ingrave</t>
  </si>
  <si>
    <t>562415</t>
  </si>
  <si>
    <t>191474</t>
  </si>
  <si>
    <t>296</t>
  </si>
  <si>
    <t>Land between Billericay Road and Heron Court, Herongate</t>
  </si>
  <si>
    <t>1.03</t>
  </si>
  <si>
    <t>563268</t>
  </si>
  <si>
    <t>190972</t>
  </si>
  <si>
    <t>294</t>
  </si>
  <si>
    <t>Land at South Essex Golf Club, Brentwood Road</t>
  </si>
  <si>
    <t>1.46</t>
  </si>
  <si>
    <t>563786</t>
  </si>
  <si>
    <t>189908</t>
  </si>
  <si>
    <t>295</t>
  </si>
  <si>
    <t>Parklands, High Street, Ingatestone</t>
  </si>
  <si>
    <t>11.18</t>
  </si>
  <si>
    <t>565888</t>
  </si>
  <si>
    <t>200153</t>
  </si>
  <si>
    <t>Spring Wood</t>
  </si>
  <si>
    <t>298</t>
  </si>
  <si>
    <t>Wrightsbridge Farm, Weald Road, South Weald</t>
  </si>
  <si>
    <t>0.83</t>
  </si>
  <si>
    <t>555136</t>
  </si>
  <si>
    <t>194378</t>
  </si>
  <si>
    <t>Curtismill Green</t>
  </si>
  <si>
    <t>299</t>
  </si>
  <si>
    <t>Land north of Rayleigh Road, Adjacent North Drive, Hutton</t>
  </si>
  <si>
    <t>565150</t>
  </si>
  <si>
    <t>194920</t>
  </si>
  <si>
    <t>300</t>
  </si>
  <si>
    <t>Wyevale Garden Centre, Ongar Road</t>
  </si>
  <si>
    <t>555818</t>
  </si>
  <si>
    <t>201245</t>
  </si>
  <si>
    <t>301</t>
  </si>
  <si>
    <t>Land adjoining Lodge Cottages, Ingatestone Road, Blackmore</t>
  </si>
  <si>
    <t>560484</t>
  </si>
  <si>
    <t>201660</t>
  </si>
  <si>
    <t>302</t>
  </si>
  <si>
    <t>Post Field, Redrose Lane, Blackmore</t>
  </si>
  <si>
    <t>1.11</t>
  </si>
  <si>
    <t>560684</t>
  </si>
  <si>
    <t>202042</t>
  </si>
  <si>
    <t>313</t>
  </si>
  <si>
    <t>Hutton Service Station, Rayleigh Road, Hutton</t>
  </si>
  <si>
    <t>561475</t>
  </si>
  <si>
    <t>195062</t>
  </si>
  <si>
    <t>314</t>
  </si>
  <si>
    <t>91-105 Hutton Road, Shenfield</t>
  </si>
  <si>
    <t>561295</t>
  </si>
  <si>
    <t>194969</t>
  </si>
  <si>
    <t>322</t>
  </si>
  <si>
    <t>Land adjacent Tye Lodge, Doddinghurst Road, Pilgrims Hatch</t>
  </si>
  <si>
    <t>24.51</t>
  </si>
  <si>
    <t>559333</t>
  </si>
  <si>
    <t>196220</t>
  </si>
  <si>
    <t>Yes</t>
  </si>
  <si>
    <t>303</t>
  </si>
  <si>
    <t>Land at Elm Farm, Spriggs Lane, Blackmore</t>
  </si>
  <si>
    <t>1.56</t>
  </si>
  <si>
    <t>561105</t>
  </si>
  <si>
    <t>202134</t>
  </si>
  <si>
    <t>Elkins Green</t>
  </si>
  <si>
    <t>304</t>
  </si>
  <si>
    <t>Land adjacent to Meadvale, Chelmsford Road, Blackmore</t>
  </si>
  <si>
    <t>561018</t>
  </si>
  <si>
    <t>201980</t>
  </si>
  <si>
    <t>305</t>
  </si>
  <si>
    <t>Land north of Bakers Farm, Roman Road, Mountnessing</t>
  </si>
  <si>
    <t>5.51</t>
  </si>
  <si>
    <t>562487</t>
  </si>
  <si>
    <t>197703</t>
  </si>
  <si>
    <t>311</t>
  </si>
  <si>
    <t>Land adjacent Chappington House, Magpie Lane, Little Warley</t>
  </si>
  <si>
    <t>190549</t>
  </si>
  <si>
    <t>312</t>
  </si>
  <si>
    <t>Warley Auto Salvage, Warley Street, Great Warley</t>
  </si>
  <si>
    <t>559386</t>
  </si>
  <si>
    <t>189011</t>
  </si>
  <si>
    <t>325</t>
  </si>
  <si>
    <t>Land to the east of Wash Road, Brentwood</t>
  </si>
  <si>
    <t>10.87</t>
  </si>
  <si>
    <t>563728</t>
  </si>
  <si>
    <t>196069</t>
  </si>
  <si>
    <t>Housing</t>
  </si>
  <si>
    <t>268B</t>
  </si>
  <si>
    <t>306</t>
  </si>
  <si>
    <t>Land at Bennetts Farm, Weald Road, South Weald</t>
  </si>
  <si>
    <t>6.16</t>
  </si>
  <si>
    <t>556835</t>
  </si>
  <si>
    <t>193755</t>
  </si>
  <si>
    <t>254A</t>
  </si>
  <si>
    <t>307</t>
  </si>
  <si>
    <t>6.88</t>
  </si>
  <si>
    <t>556889</t>
  </si>
  <si>
    <t>193433</t>
  </si>
  <si>
    <t>254B</t>
  </si>
  <si>
    <t>308</t>
  </si>
  <si>
    <t>6.41</t>
  </si>
  <si>
    <t>556965</t>
  </si>
  <si>
    <t>193148</t>
  </si>
  <si>
    <t>254C</t>
  </si>
  <si>
    <t>309</t>
  </si>
  <si>
    <t>14.08</t>
  </si>
  <si>
    <t>556718</t>
  </si>
  <si>
    <t>192795</t>
  </si>
  <si>
    <t>254D</t>
  </si>
  <si>
    <t>310</t>
  </si>
  <si>
    <t>Land at Broadfields, Tilbury Road, East Horndon</t>
  </si>
  <si>
    <t>11.97</t>
  </si>
  <si>
    <t>563203</t>
  </si>
  <si>
    <t>189070</t>
  </si>
  <si>
    <t>316</t>
  </si>
  <si>
    <t>Chindits Lane, Warley</t>
  </si>
  <si>
    <t>4.64</t>
  </si>
  <si>
    <t>191920</t>
  </si>
  <si>
    <t>No</t>
  </si>
  <si>
    <t>Warley Primary School</t>
  </si>
  <si>
    <t>315</t>
  </si>
  <si>
    <t>Land at Spital Lane, Brentwood</t>
  </si>
  <si>
    <t>035B</t>
  </si>
  <si>
    <t>323</t>
  </si>
  <si>
    <t>Old House, Shenfield Road, Brentwood</t>
  </si>
  <si>
    <t>326</t>
  </si>
  <si>
    <t>Hartswood Hospital, Eagle Way, Warley</t>
  </si>
  <si>
    <t>558905</t>
  </si>
  <si>
    <t>191558</t>
  </si>
  <si>
    <t>317</t>
  </si>
  <si>
    <t>Land adjcant to the Hirst, Church Lane, Doddinghurst</t>
  </si>
  <si>
    <t>1.93</t>
  </si>
  <si>
    <t>559388</t>
  </si>
  <si>
    <t>199298</t>
  </si>
  <si>
    <t>Plovers Barron</t>
  </si>
  <si>
    <t>318</t>
  </si>
  <si>
    <t>Land east of Chelmsford Road, Shenfield</t>
  </si>
  <si>
    <t>9.85</t>
  </si>
  <si>
    <t>562335</t>
  </si>
  <si>
    <t>196469</t>
  </si>
  <si>
    <t>319</t>
  </si>
  <si>
    <t>Leverton Hall, Dark Lane, Brentwood</t>
  </si>
  <si>
    <t>Great Ropers Lane</t>
  </si>
  <si>
    <t>320</t>
  </si>
  <si>
    <t>Clementine Farm, Murthering Lane</t>
  </si>
  <si>
    <t>6.4</t>
  </si>
  <si>
    <t>552435</t>
  </si>
  <si>
    <t>195849</t>
  </si>
  <si>
    <t>Snakes Hill</t>
  </si>
  <si>
    <t>321</t>
  </si>
  <si>
    <t>Land at Havering Grove Farm, Rayleigh Road, Hutton</t>
  </si>
  <si>
    <t>17.76</t>
  </si>
  <si>
    <t>564885</t>
  </si>
  <si>
    <t>195427</t>
  </si>
  <si>
    <t>324</t>
  </si>
  <si>
    <t>27.68</t>
  </si>
  <si>
    <t>563565</t>
  </si>
  <si>
    <t>195835</t>
  </si>
  <si>
    <t>268A</t>
  </si>
  <si>
    <t>SiteID</t>
  </si>
  <si>
    <t>HiddenID</t>
  </si>
  <si>
    <t>Area (Ha)</t>
  </si>
  <si>
    <t>Area Type</t>
  </si>
  <si>
    <t>SHLAA Ref</t>
  </si>
  <si>
    <t>Green Belt</t>
  </si>
  <si>
    <t>Landscape</t>
  </si>
  <si>
    <t>NNR</t>
  </si>
  <si>
    <t>Ramsar</t>
  </si>
  <si>
    <t>Ancient Woodland</t>
  </si>
  <si>
    <t>None Within Study Area</t>
  </si>
  <si>
    <t>SAC Name</t>
  </si>
  <si>
    <t>SPA Name</t>
  </si>
  <si>
    <t>SSSI Name</t>
  </si>
  <si>
    <t>SAC Distance (m)</t>
  </si>
  <si>
    <t>SPA Distance (m)</t>
  </si>
  <si>
    <t>LNR Distance (m) / % Overlap</t>
  </si>
  <si>
    <t>SSSI Distance (m) / % Overlap</t>
  </si>
  <si>
    <t>LNR Name</t>
  </si>
  <si>
    <t>Floodzone Distance (m) / % Overlap</t>
  </si>
  <si>
    <t>Forest Inventory (m) / % Overlap</t>
  </si>
  <si>
    <t>forestinv</t>
  </si>
  <si>
    <t>CATEGORY</t>
  </si>
  <si>
    <t>Environmental Stewardship (m) / % Overlap</t>
  </si>
  <si>
    <t>AQMA (m) / % Overlap</t>
  </si>
  <si>
    <t>Greenbelt (m) / % Overlap</t>
  </si>
  <si>
    <t>forestinv_Name</t>
  </si>
  <si>
    <t>forestinv_PCOVERLAP</t>
  </si>
  <si>
    <t>forestinv_area</t>
  </si>
  <si>
    <t>forestinv_ID</t>
  </si>
  <si>
    <t>Woodland</t>
  </si>
  <si>
    <t>forestinv_Dist</t>
  </si>
  <si>
    <t>ALC Grade 1 % Overlap</t>
  </si>
  <si>
    <t>ALC Grade 2 % Overlap</t>
  </si>
  <si>
    <t>ALC Grade 3 % Overlap</t>
  </si>
  <si>
    <t>ALC Grade 4 % Overlap</t>
  </si>
  <si>
    <t>AQMA Name</t>
  </si>
  <si>
    <t>Listed Buildings (m)</t>
  </si>
  <si>
    <t>Registered Parks and Gardens  (m)</t>
  </si>
  <si>
    <t>Scheduled Ancient Monuments  (m)</t>
  </si>
  <si>
    <t>Conservation Area  (m) / % Overlap</t>
  </si>
  <si>
    <t>Listed Building Type</t>
  </si>
  <si>
    <t>Site Details</t>
  </si>
  <si>
    <t>Bus Stop (m)</t>
  </si>
  <si>
    <t>National Cycle Route (m)</t>
  </si>
  <si>
    <t>Proposed Cycle Way (m)</t>
  </si>
  <si>
    <t>Protected Lane (m)</t>
  </si>
  <si>
    <t>Medical and Health (m)</t>
  </si>
  <si>
    <t>Hospital (m)</t>
  </si>
  <si>
    <t>Employment Offices (m)</t>
  </si>
  <si>
    <t>Employment General (m)</t>
  </si>
  <si>
    <t>Educational Infrastructure (m)</t>
  </si>
  <si>
    <t>Community (m)</t>
  </si>
  <si>
    <t>Crossrail Safeguard Areas (m)</t>
  </si>
  <si>
    <t>IMD2015_LowestRank_PCOVERLAP</t>
  </si>
  <si>
    <t>IMD2015_LowestRank_area</t>
  </si>
  <si>
    <t>IMD2015_LowestRank_ID</t>
  </si>
  <si>
    <t>IMD Overall Lowest Rank</t>
  </si>
  <si>
    <t>Protected Urban Open Space (m) / % overlap</t>
  </si>
  <si>
    <t>Thames Chase (m) / % overlap</t>
  </si>
  <si>
    <t>SLA (m) / % overlap</t>
  </si>
  <si>
    <t>Landscape Improvement (m) / % overlap</t>
  </si>
  <si>
    <t>County Wildlife Site (m) / % overlap</t>
  </si>
  <si>
    <t>Air Quality</t>
  </si>
  <si>
    <t>Biodiversity</t>
  </si>
  <si>
    <t>Community and Wellbeing</t>
  </si>
  <si>
    <t>Cultural Heritage</t>
  </si>
  <si>
    <t>Economy and employment</t>
  </si>
  <si>
    <t>Flooding</t>
  </si>
  <si>
    <t>Soil and Contamination</t>
  </si>
  <si>
    <t>Wates Way Industrial Estate, Ongar Road, Brentwood</t>
  </si>
  <si>
    <t>Land between Tendring Court and Tillingham Bold, Woodland Avenue, Hutton</t>
  </si>
  <si>
    <t>Warley Training Centre, Essex Way, Warley</t>
  </si>
  <si>
    <t>The Gables, Essex Way, Warley</t>
  </si>
  <si>
    <t>Former Mascalls Hospital, Mascalls Park, Mascalls Lane, Warley</t>
  </si>
  <si>
    <t>Telephone  Exchange, Ongar Road, Brentwood</t>
  </si>
  <si>
    <t>Horndon Industrial Site, Station Road, West Horndon</t>
  </si>
  <si>
    <t>End of Hove Close,  off Hanging Hill Lane, Brentwood</t>
  </si>
  <si>
    <t xml:space="preserve"> Land adjacent to Carmel, Mascalls Lane, Warley</t>
  </si>
  <si>
    <t>Land east of Running Waters, Brentwood</t>
  </si>
  <si>
    <t>Land at Bayleys Mead,  off Hanging Hill Lane, Hutton</t>
  </si>
  <si>
    <t xml:space="preserve"> Land West of Thorndon Avenue, West Horndon</t>
  </si>
  <si>
    <t>Land East of Thorndon Avenue, West Horndon</t>
  </si>
  <si>
    <t>Westbury Road Car Park, Westbury Road, Brentwood</t>
  </si>
  <si>
    <t>Chatham Way/ Crown Street Car Park, Brentwood</t>
  </si>
  <si>
    <t>Land at Hunter House, Western Road, Brentwood</t>
  </si>
  <si>
    <t>Land at Bell Mead, Ingatestone</t>
  </si>
  <si>
    <t>Site on corner of High Street/ Western Road, Brentwood, Former Napier Arms Site</t>
  </si>
  <si>
    <t>Hutton Village Hall, Rayleigh Road, Hutton</t>
  </si>
  <si>
    <t>Former Elliot’s Night Club, West Horndon</t>
  </si>
  <si>
    <t>Land adjacent to 110 Priests Lane, Brentwood</t>
  </si>
  <si>
    <t xml:space="preserve"> Council Depot, The Drive, Warley</t>
  </si>
  <si>
    <t>Land fronting Warley Street, near Great Warley</t>
  </si>
  <si>
    <t xml:space="preserve"> Land west of Warley Hill, Pastoral Way, Warley</t>
  </si>
  <si>
    <t>Land at Crescent Road, Brentwood</t>
  </si>
  <si>
    <t>Land adj Tipps Cross Community Hall, Blackmore Road, Tipps Cross</t>
  </si>
  <si>
    <t>Land at Sandringham Road, Pilgrims Hatch</t>
  </si>
  <si>
    <t>Land at Alexander Lane, Shenfield</t>
  </si>
  <si>
    <t>Brentwood Centre and land</t>
  </si>
  <si>
    <t xml:space="preserve"> Land rear of St. Thomas of Canterbury School, Sawyers Hall Lane, Brentwood</t>
  </si>
  <si>
    <t>Land at end of Greenshaw, Brentwood</t>
  </si>
  <si>
    <t>Land at Kelvedon Green, Kelvedon Hatch</t>
  </si>
  <si>
    <t>Land at Fielding Way, Hutton (rear of Rayleigh Road shopping parade)</t>
  </si>
  <si>
    <t>The Water Meadows Mountnessing</t>
  </si>
  <si>
    <t>Hutton Village Dental Practice, 217 Rayleigh Road, Hutton</t>
  </si>
  <si>
    <t>Harewood Road Bungalows, Pilgrims Hatch</t>
  </si>
  <si>
    <t>Ingleton House, Stock Lane, Ingatestone</t>
  </si>
  <si>
    <t>Victoria Court, Victoria Road, Brentwood</t>
  </si>
  <si>
    <t>Baytree Centre, Brentwood</t>
  </si>
  <si>
    <t>William Hunter Way Car Park, Brentwood</t>
  </si>
  <si>
    <t>The Old Barn, Woodside, North Drive, Hutton</t>
  </si>
  <si>
    <t>Land at Stondon Massey Scrapyard, Clapgate, Chivers Road, Stondon Massey</t>
  </si>
  <si>
    <t>Land between 339 and 361 Roman Road, Mountnessing,(North of No. 361)</t>
  </si>
  <si>
    <t>Friars Avenue Car park, Shenfield</t>
  </si>
  <si>
    <t>Hunter Avenue Car Park, Shenfield.</t>
  </si>
  <si>
    <t>Land at Maple Cross, Hutton, Brentwood</t>
  </si>
  <si>
    <t>Land at Gloucester Road, Pilgrims Hatch, Brentwood</t>
  </si>
  <si>
    <t>Land at Hutton Drive, rear of Tower House, Hutton</t>
  </si>
  <si>
    <t>Land at Broomwood Gardens and Dounsell Court, Ongar Road, Pilgrims Hatch</t>
  </si>
  <si>
    <t>Land rear of Fawters Close, off Wainwright Avenue,  Brentwood</t>
  </si>
  <si>
    <t>Land North-East of Thoby Farm, St Anne’s Road, Mountnessing, Brentwood</t>
  </si>
  <si>
    <t>Land East of Peartree Lane and North of Peartree Close, Doddinghurst</t>
  </si>
  <si>
    <t>Little Warley Hall Farm, Little Warley Hall Lane, Little Warley</t>
  </si>
  <si>
    <t>Land at M25 J28, Brook Street, Brentwood (including existing buildings), and surrounding land</t>
  </si>
  <si>
    <t>Former Saxton 4x4 garage, Rayleigh Road</t>
  </si>
  <si>
    <t>Land at Crescent Drive,  Shenfield (National Blood Service buildings and grounds)</t>
  </si>
  <si>
    <t>Gardeners, Ongar Road, Kelvedon Hatch</t>
  </si>
  <si>
    <t>Pettits, Frog Street, Kelvedon Hatch, Brentwood</t>
  </si>
  <si>
    <t>Land to South East of Doddinghurst Road, Pilgrim Hatch</t>
  </si>
  <si>
    <t>Land to the East Of Ingatestone Road, Blackmore</t>
  </si>
  <si>
    <t>Land at the West of Ongar Road, Stondon Massey, Brentwood</t>
  </si>
  <si>
    <t>11-12 Church Road, Kelvedon Hatch, Brentwood</t>
  </si>
  <si>
    <t>7 Church Road, Kelvedon, Hatch, Brentwood</t>
  </si>
  <si>
    <t>Land to the East of Hutton Village, Hutton, Shenfield</t>
  </si>
  <si>
    <t>Collins Farm, Goodwood Ave, Hutton</t>
  </si>
  <si>
    <t>Jasmine Cottage, 141 Billericay Road,  Brentwood</t>
  </si>
  <si>
    <t>Land Adjacent to "Chitral", Wyatts Green Road, Swallows Cross,  Mountnessing</t>
  </si>
  <si>
    <t>Manor House, Hay Green Lane, Blackmore</t>
  </si>
  <si>
    <t>144 Crow Green Road, Pilgrims Hatch</t>
  </si>
  <si>
    <t>Land rear of Wynbarns Farm, Chelmsford Road, Shenfield</t>
  </si>
  <si>
    <t>Multi-storey car park, Coptfold Road, Brentwood</t>
  </si>
  <si>
    <t>Land adjacent to the Hirst, Church Lane, Doddinghurst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</si>
</sst>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3F6F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BFCD2"/>
        <bgColor indexed="64"/>
      </patternFill>
    </fill>
    <fill>
      <patternFill patternType="solid">
        <fgColor rgb="FFFAD4D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5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3" borderId="0" xfId="0" applyFont="1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/>
    <xf numFmtId="0" fontId="0" fillId="10" borderId="0" xfId="0" applyFill="1"/>
    <xf numFmtId="0" fontId="0" fillId="9" borderId="0" xfId="0" applyFill="1"/>
    <xf numFmtId="0" fontId="0" fillId="12" borderId="0" xfId="0" applyFill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0" fontId="0" fillId="16" borderId="0" xfId="0" applyFill="1" applyAlignment="1">
      <alignment horizontal="left" vertical="top" wrapText="1"/>
    </xf>
    <xf numFmtId="0" fontId="0" fillId="17" borderId="0" xfId="0" applyFill="1" applyAlignment="1">
      <alignment horizontal="left" vertical="top" wrapText="1"/>
    </xf>
    <xf numFmtId="0" fontId="0" fillId="18" borderId="0" xfId="0" applyFill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16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D4DF"/>
      <color rgb="FFD2F1FC"/>
      <color rgb="FFFBE7D3"/>
      <color rgb="FFCFFFF7"/>
      <color rgb="FFFBFCD2"/>
      <color rgb="FFF2DCDB"/>
      <color rgb="FFE26B0A"/>
      <color rgb="FFDCE6F1"/>
      <color rgb="FFD3F6FD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2"/>
  <sheetViews>
    <sheetView tabSelected="1" zoomScale="55" zoomScaleNormal="55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7.5703125" customWidth="1"/>
    <col min="2" max="2" width="15.140625" customWidth="1"/>
    <col min="3" max="3" width="37" customWidth="1"/>
    <col min="4" max="4" width="20.5703125" customWidth="1"/>
    <col min="5" max="5" width="16.5703125" customWidth="1"/>
    <col min="6" max="25" width="12.28515625" customWidth="1"/>
    <col min="26" max="26" width="16.7109375" customWidth="1"/>
    <col min="27" max="27" width="14.85546875" customWidth="1"/>
    <col min="28" max="28" width="17" customWidth="1"/>
    <col min="29" max="29" width="28.140625" customWidth="1"/>
    <col min="30" max="30" width="24.28515625" customWidth="1"/>
    <col min="31" max="37" width="25.5703125" customWidth="1"/>
    <col min="38" max="39" width="20.7109375" customWidth="1"/>
    <col min="40" max="52" width="21.85546875" customWidth="1"/>
  </cols>
  <sheetData>
    <row r="1" spans="1:52">
      <c r="A1" s="32" t="s">
        <v>2344</v>
      </c>
      <c r="B1" s="32"/>
      <c r="C1" s="32"/>
      <c r="D1" s="32"/>
      <c r="E1" s="32"/>
      <c r="F1" s="32"/>
      <c r="G1" s="32"/>
      <c r="H1" s="33" t="s">
        <v>2365</v>
      </c>
      <c r="I1" s="33"/>
      <c r="J1" s="34" t="s">
        <v>2366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2367</v>
      </c>
      <c r="Y1" s="35"/>
      <c r="Z1" s="35"/>
      <c r="AA1" s="35"/>
      <c r="AB1" s="35"/>
      <c r="AC1" s="35"/>
      <c r="AD1" s="35"/>
      <c r="AE1" s="35"/>
      <c r="AF1" s="35"/>
      <c r="AG1" s="35"/>
      <c r="AH1" s="36" t="s">
        <v>2368</v>
      </c>
      <c r="AI1" s="36"/>
      <c r="AJ1" s="36"/>
      <c r="AK1" s="36"/>
      <c r="AL1" s="36"/>
      <c r="AM1" s="29" t="s">
        <v>2369</v>
      </c>
      <c r="AN1" s="29"/>
      <c r="AO1" s="29"/>
      <c r="AP1" s="10" t="s">
        <v>2370</v>
      </c>
      <c r="AQ1" s="30" t="s">
        <v>2308</v>
      </c>
      <c r="AR1" s="30"/>
      <c r="AS1" s="30"/>
      <c r="AT1" s="30"/>
      <c r="AU1" s="30"/>
      <c r="AV1" s="31" t="s">
        <v>2371</v>
      </c>
      <c r="AW1" s="31"/>
      <c r="AX1" s="31"/>
      <c r="AY1" s="31"/>
      <c r="AZ1" s="31"/>
    </row>
    <row r="2" spans="1:52" s="8" customFormat="1" ht="48.75" customHeight="1">
      <c r="A2" s="4" t="s">
        <v>2303</v>
      </c>
      <c r="B2" s="4" t="s">
        <v>2302</v>
      </c>
      <c r="C2" s="4" t="s">
        <v>18</v>
      </c>
      <c r="D2" s="4" t="s">
        <v>2305</v>
      </c>
      <c r="E2" s="4" t="s">
        <v>2304</v>
      </c>
      <c r="F2" s="4" t="s">
        <v>2306</v>
      </c>
      <c r="G2" s="4" t="s">
        <v>72</v>
      </c>
      <c r="H2" s="20" t="s">
        <v>2326</v>
      </c>
      <c r="I2" s="6" t="s">
        <v>2338</v>
      </c>
      <c r="J2" s="5" t="s">
        <v>2316</v>
      </c>
      <c r="K2" s="21" t="s">
        <v>2313</v>
      </c>
      <c r="L2" s="5" t="s">
        <v>2317</v>
      </c>
      <c r="M2" s="5" t="s">
        <v>2314</v>
      </c>
      <c r="N2" s="5" t="s">
        <v>2319</v>
      </c>
      <c r="O2" s="5" t="s">
        <v>2315</v>
      </c>
      <c r="P2" s="5" t="s">
        <v>2310</v>
      </c>
      <c r="Q2" s="5" t="s">
        <v>2309</v>
      </c>
      <c r="R2" s="5" t="s">
        <v>2318</v>
      </c>
      <c r="S2" s="5" t="s">
        <v>2320</v>
      </c>
      <c r="T2" s="5" t="s">
        <v>2311</v>
      </c>
      <c r="U2" s="21" t="s">
        <v>2361</v>
      </c>
      <c r="V2" s="21" t="s">
        <v>2364</v>
      </c>
      <c r="W2" s="21" t="s">
        <v>2322</v>
      </c>
      <c r="X2" s="22" t="s">
        <v>2345</v>
      </c>
      <c r="Y2" s="22" t="s">
        <v>2346</v>
      </c>
      <c r="Z2" s="22" t="s">
        <v>2347</v>
      </c>
      <c r="AA2" s="22" t="s">
        <v>2348</v>
      </c>
      <c r="AB2" s="22" t="s">
        <v>2349</v>
      </c>
      <c r="AC2" s="22" t="s">
        <v>2350</v>
      </c>
      <c r="AD2" s="22" t="s">
        <v>2353</v>
      </c>
      <c r="AE2" s="22" t="s">
        <v>2354</v>
      </c>
      <c r="AF2" s="22" t="s">
        <v>2360</v>
      </c>
      <c r="AG2" s="22" t="s">
        <v>2359</v>
      </c>
      <c r="AH2" s="23" t="s">
        <v>2339</v>
      </c>
      <c r="AI2" s="7" t="s">
        <v>2343</v>
      </c>
      <c r="AJ2" s="7" t="s">
        <v>2340</v>
      </c>
      <c r="AK2" s="7" t="s">
        <v>2341</v>
      </c>
      <c r="AL2" s="7" t="s">
        <v>2342</v>
      </c>
      <c r="AM2" s="24" t="s">
        <v>2355</v>
      </c>
      <c r="AN2" s="9" t="s">
        <v>2351</v>
      </c>
      <c r="AO2" s="9" t="s">
        <v>2352</v>
      </c>
      <c r="AP2" s="6" t="s">
        <v>2321</v>
      </c>
      <c r="AQ2" s="25" t="s">
        <v>2362</v>
      </c>
      <c r="AR2" s="25" t="s">
        <v>2363</v>
      </c>
      <c r="AS2" s="25" t="s">
        <v>2327</v>
      </c>
      <c r="AT2" s="25" t="s">
        <v>2307</v>
      </c>
      <c r="AU2" s="25" t="s">
        <v>2308</v>
      </c>
      <c r="AV2" s="26" t="s">
        <v>2325</v>
      </c>
      <c r="AW2" s="26" t="s">
        <v>2334</v>
      </c>
      <c r="AX2" s="26" t="s">
        <v>2335</v>
      </c>
      <c r="AY2" s="26" t="s">
        <v>2336</v>
      </c>
      <c r="AZ2" s="26" t="s">
        <v>2337</v>
      </c>
    </row>
    <row r="3" spans="1:52">
      <c r="A3">
        <v>60</v>
      </c>
      <c r="B3" s="27" t="str">
        <f t="shared" ref="B3:B66" si="0">VLOOKUP(A3,SiteRAWData,8,FALSE)</f>
        <v>001A</v>
      </c>
      <c r="C3" s="28" t="s">
        <v>796</v>
      </c>
      <c r="D3" s="27" t="str">
        <f t="shared" ref="D3:D66" si="1">VLOOKUP($A3,SiteRAWData,7,FALSE)</f>
        <v>Housing Site</v>
      </c>
      <c r="E3" t="str">
        <f t="shared" ref="E3:E66" si="2">VLOOKUP($A3,SiteRAWData,4,FALSE)</f>
        <v>0.47</v>
      </c>
      <c r="F3" t="str">
        <f t="shared" ref="F3:F66" si="3">VLOOKUP(A3,SiteRAWData,9,FALSE)</f>
        <v>G160</v>
      </c>
      <c r="G3" t="str">
        <f t="shared" ref="G3:G66" si="4">VLOOKUP(A3,SiteRAWData,10,FALSE)</f>
        <v>Y</v>
      </c>
      <c r="H3" s="12" t="str">
        <f t="shared" ref="H3:H66" si="5">IF(VLOOKUP($A3,SiteRAWData,44,FALSE)&gt;0,ROUND(VLOOKUP($A3,SiteRAWData,44,FALSE),0),"Adjacent, ("&amp;ROUND(VLOOKUP($A3,SiteRAWData,46,FALSE),0)&amp;"% overlap)")</f>
        <v>Adjacent, (0% overlap)</v>
      </c>
      <c r="I3" t="str">
        <f t="shared" ref="I3:I66" si="6">VLOOKUP($A3,SiteRAWData,45,FALSE)</f>
        <v>Brentwood AQMA No.4</v>
      </c>
      <c r="J3">
        <f t="shared" ref="J3:J66" si="7">ROUND(VLOOKUP($A3,SiteRAWData,209,FALSE),0)</f>
        <v>14457</v>
      </c>
      <c r="K3" t="str">
        <f t="shared" ref="K3:K66" si="8">VLOOKUP($A3,SiteRAWData,210,FALSE)</f>
        <v>Epping Forest</v>
      </c>
      <c r="L3">
        <f t="shared" ref="L3:L66" si="9">ROUND(VLOOKUP($A3,SiteRAWData,229,FALSE),0)</f>
        <v>17314</v>
      </c>
      <c r="M3" t="str">
        <f t="shared" ref="M3:M66" si="10">VLOOKUP($A3,SiteRAWData,230,FALSE)</f>
        <v>Thames Estuary &amp; Marshes</v>
      </c>
      <c r="N3">
        <f t="shared" ref="N3:N66" si="11">IF(VLOOKUP($A3,SiteRAWData,234,FALSE)&gt;0,ROUND(VLOOKUP($A3,SiteRAWData,234,FALSE),0),"Adjacent, ("&amp;ROUND(VLOOKUP($A3,SiteRAWData,236,FALSE),0)&amp;"% overlap)")</f>
        <v>2409</v>
      </c>
      <c r="O3" t="str">
        <f t="shared" ref="O3:O66" si="12">VLOOKUP($A3,SiteRAWData,235,FALSE)</f>
        <v>Thorndon Park</v>
      </c>
      <c r="P3" t="s">
        <v>2312</v>
      </c>
      <c r="Q3" t="s">
        <v>2312</v>
      </c>
      <c r="R3" s="15">
        <f t="shared" ref="R3:R66" si="13">IF(VLOOKUP($A3,SiteRAWData,144,FALSE)&gt;0,ROUND(VLOOKUP($A3,SiteRAWData,144,FALSE),0),"Adjacent, ("&amp;ROUND(VLOOKUP($A3,SiteRAWData,146,FALSE),0)&amp;"% overlap)")</f>
        <v>3289</v>
      </c>
      <c r="S3" s="3" t="str">
        <f t="shared" ref="S3:S66" si="14">VLOOKUP($A3,SiteRAWData,145,FALSE)</f>
        <v>The Manor</v>
      </c>
      <c r="T3" s="11">
        <f t="shared" ref="T3:T66" si="15">IF(VLOOKUP($A3,SiteRAWData,54,FALSE)&gt;0,ROUND(VLOOKUP($A3,SiteRAWData,54,FALSE),0),"Adjacent, ("&amp;ROUND(VLOOKUP($A3,SiteRAWData,56,FALSE),0)&amp;"% overlap)")</f>
        <v>216</v>
      </c>
      <c r="U3">
        <f t="shared" ref="U3:U66" si="16">IF(VLOOKUP($A3,SiteRAWData,239,FALSE)&gt;0,ROUND(VLOOKUP($A3,SiteRAWData,239,FALSE),0),"Adjacent, ("&amp;ROUND(VLOOKUP($A3,SiteRAWData,241,FALSE),0)&amp;"% overlap)")</f>
        <v>1604</v>
      </c>
      <c r="V3" s="11">
        <f t="shared" ref="V3:V66" si="17">IF(VLOOKUP($A3,SiteRAWData,84,FALSE)&gt;0,ROUND(VLOOKUP($A3,SiteRAWData,84,FALSE),0),"Adjacent, ("&amp;ROUND(VLOOKUP($A3,SiteRAWData,86,FALSE),0)&amp;"% overlap)")</f>
        <v>216</v>
      </c>
      <c r="W3" s="11" t="str">
        <f t="shared" ref="W3:W66" si="18">IF(VLOOKUP($A3,SiteRAWData,244,FALSE)&gt;0,ROUND(VLOOKUP($A3,SiteRAWData,244,FALSE),0),"Adjacent, ("&amp;ROUND(VLOOKUP($A3,SiteRAWData,246,FALSE),0)&amp;"% overlap)")</f>
        <v>Adjacent, (65% overlap)</v>
      </c>
      <c r="X3" s="18">
        <f t="shared" ref="X3:X66" si="19">ROUND(VLOOKUP($A3,SiteRAWData,59,FALSE),0)</f>
        <v>90</v>
      </c>
      <c r="Y3">
        <f t="shared" ref="Y3:Y66" si="20">ROUND(VLOOKUP($A3,SiteRAWData,159,FALSE),0)</f>
        <v>3836</v>
      </c>
      <c r="Z3">
        <f t="shared" ref="Z3:Z66" si="21">ROUND(VLOOKUP($A3,SiteRAWData,169,FALSE),0)</f>
        <v>59</v>
      </c>
      <c r="AA3">
        <f t="shared" ref="AA3:AA66" si="22">ROUND(VLOOKUP($A3,SiteRAWData,174,FALSE),0)</f>
        <v>716</v>
      </c>
      <c r="AB3" s="11">
        <f t="shared" ref="AB3:AB66" si="23">ROUND(VLOOKUP($A3,SiteRAWData,154,FALSE),0)</f>
        <v>1256</v>
      </c>
      <c r="AC3">
        <f t="shared" ref="AC3:AC66" si="24">ROUND(VLOOKUP($A3,SiteRAWData,129,FALSE),0)</f>
        <v>1468</v>
      </c>
      <c r="AD3" s="18">
        <f t="shared" ref="AD3:AD66" si="25">ROUND(VLOOKUP($A3,SiteRAWData,94,FALSE),0)</f>
        <v>435</v>
      </c>
      <c r="AE3" s="12">
        <f t="shared" ref="AE3:AE66" si="26">ROUND(VLOOKUP($A3,SiteRAWData,74,FALSE),0)</f>
        <v>839</v>
      </c>
      <c r="AF3" s="18">
        <f t="shared" ref="AF3:AF66" si="27">IF(VLOOKUP($A3,SiteRAWData,179,FALSE)&gt;0,ROUND(VLOOKUP($A3,SiteRAWData,179,FALSE),0),"Adjacent, ("&amp;ROUND(VLOOKUP($A3,SiteRAWData,181,FALSE),0)&amp;"% overlap)")</f>
        <v>248</v>
      </c>
      <c r="AG3" s="19">
        <f t="shared" ref="AG3:AG66" si="28">VLOOKUP(A3,IMDLowestRank,4,FALSE)</f>
        <v>14085</v>
      </c>
      <c r="AH3">
        <f t="shared" ref="AH3:AH66" si="29">ROUND(VLOOKUP($A3,SiteRAWData,139,FALSE),0)</f>
        <v>730</v>
      </c>
      <c r="AI3" t="str">
        <f t="shared" ref="AI3:AI66" si="30">(VLOOKUP($A3,SiteRAWData,140,FALSE))</f>
        <v>II</v>
      </c>
      <c r="AJ3">
        <f t="shared" ref="AJ3:AJ66" si="31">ROUND(VLOOKUP($A3,SiteRAWData,194,FALSE),0)</f>
        <v>724</v>
      </c>
      <c r="AK3">
        <f t="shared" ref="AK3:AK66" si="32">ROUND(VLOOKUP($A3,SiteRAWData,214,FALSE),0)</f>
        <v>676</v>
      </c>
      <c r="AL3" s="14">
        <f t="shared" ref="AL3:AL66" si="33">IF(VLOOKUP($A3,SiteRAWData,79,FALSE)&gt;0,ROUND(VLOOKUP($A3,SiteRAWData,79,FALSE),0),"Adjacent, ("&amp;ROUND(VLOOKUP($A3,SiteRAWData,81,FALSE),0)&amp;"% overlap)")</f>
        <v>259</v>
      </c>
      <c r="AM3">
        <f t="shared" ref="AM3:AM66" si="34">ROUND(VLOOKUP($A3,SiteRAWData,89,FALSE),0)</f>
        <v>1617</v>
      </c>
      <c r="AN3">
        <f t="shared" ref="AN3:AN66" si="35">ROUND(VLOOKUP($A3,SiteRAWData,104,FALSE),0)</f>
        <v>921</v>
      </c>
      <c r="AO3" s="17">
        <f t="shared" ref="AO3:AO66" si="36">ROUND(VLOOKUP($A3,SiteRAWData,99,FALSE),0)</f>
        <v>908</v>
      </c>
      <c r="AP3" s="3">
        <f t="shared" ref="AP3:AP66" si="37">IF(VLOOKUP($A3,SiteRAWData,119,FALSE)&gt;0,ROUND(VLOOKUP($A3,SiteRAWData,119,FALSE),0),"Adjacent, ("&amp;ROUND(VLOOKUP($A3,SiteRAWData,121,FALSE),0)&amp;"% overlap)")</f>
        <v>1681</v>
      </c>
      <c r="AQ3">
        <f t="shared" ref="AQ3:AQ66" si="38">IF(VLOOKUP($A3,SiteRAWData,224,FALSE)&gt;0,ROUND(VLOOKUP($A3,SiteRAWData,224,FALSE),0),"Adjacent, ("&amp;ROUND(VLOOKUP($A3,SiteRAWData,226,FALSE),0)&amp;"% overlap)")</f>
        <v>437</v>
      </c>
      <c r="AR3">
        <f t="shared" ref="AR3:AR66" si="39">IF(VLOOKUP($A3,SiteRAWData,134,FALSE)&gt;0,ROUND(VLOOKUP($A3,SiteRAWData,134,FALSE),0),"Adjacent, ("&amp;ROUND(VLOOKUP($A3,SiteRAWData,136,FALSE),0)&amp;"% overlap)")</f>
        <v>6065</v>
      </c>
      <c r="AS3" s="3">
        <f t="shared" ref="AS3:AS66" si="40">IF(VLOOKUP($A3,SiteRAWData,124,FALSE)&gt;0,ROUND(VLOOKUP($A3,SiteRAWData,124,FALSE),0),"Adjacent, ("&amp;ROUND(VLOOKUP($A3,SiteRAWData,126,FALSE),0)&amp;"% overlap)")</f>
        <v>12</v>
      </c>
      <c r="AT3" t="str">
        <f t="shared" ref="AT3:AT66" si="41">VLOOKUP(A3,SiteRAWData,11,FALSE)</f>
        <v/>
      </c>
      <c r="AU3" t="str">
        <f t="shared" ref="AU3:AU66" si="42">VLOOKUP(A3,SiteRAWData,12,FALSE)</f>
        <v/>
      </c>
      <c r="AV3" s="3">
        <f t="shared" ref="AV3:AV66" si="43">IF(VLOOKUP($A3,SiteRAWData,109,FALSE)&gt;0,ROUND(VLOOKUP($A3,SiteRAWData,109,FALSE),0),"Adjacent, ("&amp;ROUND(VLOOKUP($A3,SiteRAWData,111,FALSE),0)&amp;"% overlap)")</f>
        <v>720</v>
      </c>
      <c r="AW3">
        <f t="shared" ref="AW3:AW66" si="44">VLOOKUP($A3,SiteRAWData,16,FALSE)</f>
        <v>0</v>
      </c>
      <c r="AX3">
        <f t="shared" ref="AX3:AX66" si="45">VLOOKUP($A3,SiteRAWData,21,FALSE)</f>
        <v>0</v>
      </c>
      <c r="AY3" s="11">
        <f t="shared" ref="AY3:AY66" si="46">VLOOKUP($A3,SiteRAWData,26,FALSE)</f>
        <v>98.238</v>
      </c>
      <c r="AZ3">
        <f t="shared" ref="AZ3:AZ66" si="47">VLOOKUP($A3,SiteRAWData,31,FALSE)</f>
        <v>0</v>
      </c>
    </row>
    <row r="4" spans="1:52">
      <c r="A4">
        <v>119</v>
      </c>
      <c r="B4" s="27" t="str">
        <f t="shared" si="0"/>
        <v>001B</v>
      </c>
      <c r="C4" s="28" t="s">
        <v>1225</v>
      </c>
      <c r="D4" s="27" t="str">
        <f t="shared" si="1"/>
        <v>Housing Site</v>
      </c>
      <c r="E4" t="str">
        <f t="shared" si="2"/>
        <v>0.81</v>
      </c>
      <c r="F4" t="str">
        <f t="shared" si="3"/>
        <v/>
      </c>
      <c r="G4" t="str">
        <f t="shared" si="4"/>
        <v/>
      </c>
      <c r="H4" s="12" t="str">
        <f t="shared" si="5"/>
        <v>Adjacent, (0% overlap)</v>
      </c>
      <c r="I4" t="str">
        <f t="shared" si="6"/>
        <v>Brentwood AQMA No.4</v>
      </c>
      <c r="J4">
        <f t="shared" si="7"/>
        <v>14436</v>
      </c>
      <c r="K4" t="str">
        <f t="shared" si="8"/>
        <v>Epping Forest</v>
      </c>
      <c r="L4">
        <f t="shared" si="9"/>
        <v>17312</v>
      </c>
      <c r="M4" t="str">
        <f t="shared" si="10"/>
        <v>Thames Estuary &amp; Marshes</v>
      </c>
      <c r="N4">
        <f t="shared" si="11"/>
        <v>2406</v>
      </c>
      <c r="O4" t="str">
        <f t="shared" si="12"/>
        <v>Thorndon Park</v>
      </c>
      <c r="P4" t="s">
        <v>2312</v>
      </c>
      <c r="Q4" t="s">
        <v>2312</v>
      </c>
      <c r="R4" s="15">
        <f t="shared" si="13"/>
        <v>3235</v>
      </c>
      <c r="S4" s="3" t="str">
        <f t="shared" si="14"/>
        <v>The Manor</v>
      </c>
      <c r="T4" s="11">
        <f t="shared" si="15"/>
        <v>216</v>
      </c>
      <c r="U4">
        <f t="shared" si="16"/>
        <v>1605</v>
      </c>
      <c r="V4" s="11">
        <f t="shared" si="17"/>
        <v>216</v>
      </c>
      <c r="W4" s="11" t="str">
        <f t="shared" si="18"/>
        <v>Adjacent, (37% overlap)</v>
      </c>
      <c r="X4" s="18">
        <f t="shared" si="19"/>
        <v>2</v>
      </c>
      <c r="Y4">
        <f t="shared" si="20"/>
        <v>3783</v>
      </c>
      <c r="Z4">
        <f t="shared" si="21"/>
        <v>59</v>
      </c>
      <c r="AA4">
        <f t="shared" si="22"/>
        <v>671</v>
      </c>
      <c r="AB4" s="11">
        <f t="shared" si="23"/>
        <v>1256</v>
      </c>
      <c r="AC4">
        <f t="shared" si="24"/>
        <v>1468</v>
      </c>
      <c r="AD4" s="18">
        <f t="shared" si="25"/>
        <v>352</v>
      </c>
      <c r="AE4" s="12">
        <f t="shared" si="26"/>
        <v>840</v>
      </c>
      <c r="AF4" s="18">
        <f t="shared" si="27"/>
        <v>220</v>
      </c>
      <c r="AG4" s="19">
        <f t="shared" si="28"/>
        <v>14085</v>
      </c>
      <c r="AH4">
        <f t="shared" si="29"/>
        <v>707</v>
      </c>
      <c r="AI4" t="str">
        <f t="shared" si="30"/>
        <v>II</v>
      </c>
      <c r="AJ4">
        <f t="shared" si="31"/>
        <v>679</v>
      </c>
      <c r="AK4">
        <f t="shared" si="32"/>
        <v>635</v>
      </c>
      <c r="AL4" s="14">
        <f t="shared" si="33"/>
        <v>260</v>
      </c>
      <c r="AM4">
        <f t="shared" si="34"/>
        <v>1545</v>
      </c>
      <c r="AN4">
        <f t="shared" si="35"/>
        <v>922</v>
      </c>
      <c r="AO4" s="17">
        <f t="shared" si="36"/>
        <v>908</v>
      </c>
      <c r="AP4" s="3">
        <f t="shared" si="37"/>
        <v>1681</v>
      </c>
      <c r="AQ4" s="11">
        <f t="shared" si="38"/>
        <v>381</v>
      </c>
      <c r="AR4">
        <f t="shared" si="39"/>
        <v>5992</v>
      </c>
      <c r="AS4" s="3">
        <f t="shared" si="40"/>
        <v>12</v>
      </c>
      <c r="AT4" t="str">
        <f t="shared" si="41"/>
        <v/>
      </c>
      <c r="AU4" t="str">
        <f t="shared" si="42"/>
        <v/>
      </c>
      <c r="AV4" s="3">
        <f t="shared" si="43"/>
        <v>675</v>
      </c>
      <c r="AW4">
        <f t="shared" si="44"/>
        <v>0</v>
      </c>
      <c r="AX4">
        <f t="shared" si="45"/>
        <v>0</v>
      </c>
      <c r="AY4" s="11">
        <f t="shared" si="46"/>
        <v>98.998999999999995</v>
      </c>
      <c r="AZ4">
        <f t="shared" si="47"/>
        <v>0</v>
      </c>
    </row>
    <row r="5" spans="1:52">
      <c r="A5">
        <v>61</v>
      </c>
      <c r="B5" s="27" t="str">
        <f t="shared" si="0"/>
        <v>002</v>
      </c>
      <c r="C5" s="28" t="s">
        <v>804</v>
      </c>
      <c r="D5" s="27" t="str">
        <f t="shared" si="1"/>
        <v>Housing Site</v>
      </c>
      <c r="E5" t="str">
        <f t="shared" si="2"/>
        <v>1.07</v>
      </c>
      <c r="F5" t="str">
        <f t="shared" si="3"/>
        <v/>
      </c>
      <c r="G5" t="str">
        <f t="shared" si="4"/>
        <v/>
      </c>
      <c r="H5" s="11">
        <f t="shared" si="5"/>
        <v>905</v>
      </c>
      <c r="I5" t="str">
        <f t="shared" si="6"/>
        <v>Brentwood AQMA No.7</v>
      </c>
      <c r="J5">
        <f t="shared" si="7"/>
        <v>15295</v>
      </c>
      <c r="K5" t="str">
        <f t="shared" si="8"/>
        <v>Epping Forest</v>
      </c>
      <c r="L5">
        <f t="shared" si="9"/>
        <v>15763</v>
      </c>
      <c r="M5" t="str">
        <f t="shared" si="10"/>
        <v>Thames Estuary &amp; Marshes</v>
      </c>
      <c r="N5" s="11">
        <f t="shared" si="11"/>
        <v>1019</v>
      </c>
      <c r="O5" t="str">
        <f t="shared" si="12"/>
        <v>Thorndon Park</v>
      </c>
      <c r="P5" t="s">
        <v>2312</v>
      </c>
      <c r="Q5" t="s">
        <v>2312</v>
      </c>
      <c r="R5" s="15">
        <f t="shared" si="13"/>
        <v>3148</v>
      </c>
      <c r="S5" s="3" t="str">
        <f t="shared" si="14"/>
        <v>The Manor</v>
      </c>
      <c r="T5">
        <f t="shared" si="15"/>
        <v>830</v>
      </c>
      <c r="U5">
        <f t="shared" si="16"/>
        <v>189</v>
      </c>
      <c r="V5">
        <f t="shared" si="17"/>
        <v>424</v>
      </c>
      <c r="W5">
        <f t="shared" si="18"/>
        <v>172</v>
      </c>
      <c r="X5" s="17">
        <f t="shared" si="19"/>
        <v>131</v>
      </c>
      <c r="Y5">
        <f t="shared" si="20"/>
        <v>3365</v>
      </c>
      <c r="Z5">
        <f t="shared" si="21"/>
        <v>5</v>
      </c>
      <c r="AA5">
        <f t="shared" si="22"/>
        <v>1450</v>
      </c>
      <c r="AB5" s="11">
        <f t="shared" si="23"/>
        <v>1128</v>
      </c>
      <c r="AC5">
        <f t="shared" si="24"/>
        <v>1398</v>
      </c>
      <c r="AD5" s="18">
        <f t="shared" si="25"/>
        <v>280</v>
      </c>
      <c r="AE5" s="18">
        <f t="shared" si="26"/>
        <v>311</v>
      </c>
      <c r="AF5" s="18" t="str">
        <f t="shared" si="27"/>
        <v>Adjacent, (0% overlap)</v>
      </c>
      <c r="AG5" s="19">
        <f t="shared" si="28"/>
        <v>20183</v>
      </c>
      <c r="AH5">
        <f t="shared" si="29"/>
        <v>280</v>
      </c>
      <c r="AI5" t="str">
        <f t="shared" si="30"/>
        <v>II</v>
      </c>
      <c r="AJ5">
        <f t="shared" si="31"/>
        <v>1567</v>
      </c>
      <c r="AK5">
        <f t="shared" si="32"/>
        <v>763</v>
      </c>
      <c r="AL5" s="3">
        <f t="shared" si="33"/>
        <v>525</v>
      </c>
      <c r="AM5">
        <f t="shared" si="34"/>
        <v>0</v>
      </c>
      <c r="AN5">
        <f t="shared" si="35"/>
        <v>33</v>
      </c>
      <c r="AO5" s="18">
        <f t="shared" si="36"/>
        <v>9</v>
      </c>
      <c r="AP5" s="3">
        <f t="shared" si="37"/>
        <v>604</v>
      </c>
      <c r="AQ5">
        <f t="shared" si="38"/>
        <v>422</v>
      </c>
      <c r="AR5">
        <f t="shared" si="39"/>
        <v>4402</v>
      </c>
      <c r="AS5" s="3">
        <f t="shared" si="40"/>
        <v>211</v>
      </c>
      <c r="AT5" t="str">
        <f t="shared" si="41"/>
        <v/>
      </c>
      <c r="AU5" t="str">
        <f t="shared" si="42"/>
        <v/>
      </c>
      <c r="AV5" s="3">
        <f t="shared" si="43"/>
        <v>1538</v>
      </c>
      <c r="AW5">
        <f t="shared" si="44"/>
        <v>0</v>
      </c>
      <c r="AX5">
        <f t="shared" si="45"/>
        <v>0</v>
      </c>
      <c r="AY5">
        <f t="shared" si="46"/>
        <v>0</v>
      </c>
      <c r="AZ5">
        <f t="shared" si="47"/>
        <v>0</v>
      </c>
    </row>
    <row r="6" spans="1:52">
      <c r="A6">
        <v>35</v>
      </c>
      <c r="B6" s="27" t="str">
        <f t="shared" si="0"/>
        <v>003</v>
      </c>
      <c r="C6" s="28" t="s">
        <v>2372</v>
      </c>
      <c r="D6" s="27" t="str">
        <f t="shared" si="1"/>
        <v>Housing Site</v>
      </c>
      <c r="E6" t="str">
        <f t="shared" si="2"/>
        <v>0.99</v>
      </c>
      <c r="F6" t="str">
        <f t="shared" si="3"/>
        <v/>
      </c>
      <c r="G6" t="str">
        <f t="shared" si="4"/>
        <v>Y</v>
      </c>
      <c r="H6" s="12" t="str">
        <f t="shared" si="5"/>
        <v>Adjacent, (0% overlap)</v>
      </c>
      <c r="I6" t="str">
        <f t="shared" si="6"/>
        <v>Brentwood AQMA No.7</v>
      </c>
      <c r="J6">
        <f t="shared" si="7"/>
        <v>15475</v>
      </c>
      <c r="K6" t="str">
        <f t="shared" si="8"/>
        <v>Epping Forest</v>
      </c>
      <c r="L6">
        <f t="shared" si="9"/>
        <v>16287</v>
      </c>
      <c r="M6" t="str">
        <f t="shared" si="10"/>
        <v>Thames Estuary &amp; Marshes</v>
      </c>
      <c r="N6" s="11">
        <f t="shared" si="11"/>
        <v>1438</v>
      </c>
      <c r="O6" t="str">
        <f t="shared" si="12"/>
        <v>Thorndon Park</v>
      </c>
      <c r="P6" t="s">
        <v>2312</v>
      </c>
      <c r="Q6" t="s">
        <v>2312</v>
      </c>
      <c r="R6" s="15">
        <f t="shared" si="13"/>
        <v>3954</v>
      </c>
      <c r="S6" s="3" t="str">
        <f t="shared" si="14"/>
        <v>Hutton Country Park</v>
      </c>
      <c r="T6">
        <f t="shared" si="15"/>
        <v>976</v>
      </c>
      <c r="U6">
        <f t="shared" si="16"/>
        <v>542</v>
      </c>
      <c r="V6">
        <f t="shared" si="17"/>
        <v>570</v>
      </c>
      <c r="W6">
        <f t="shared" si="18"/>
        <v>306</v>
      </c>
      <c r="X6" s="18">
        <f t="shared" si="19"/>
        <v>14</v>
      </c>
      <c r="Y6">
        <f t="shared" si="20"/>
        <v>4529</v>
      </c>
      <c r="Z6">
        <f t="shared" si="21"/>
        <v>4</v>
      </c>
      <c r="AA6">
        <f t="shared" si="22"/>
        <v>1647</v>
      </c>
      <c r="AB6" s="18">
        <f t="shared" si="23"/>
        <v>155</v>
      </c>
      <c r="AC6">
        <f t="shared" si="24"/>
        <v>458</v>
      </c>
      <c r="AD6" s="18">
        <f t="shared" si="25"/>
        <v>206</v>
      </c>
      <c r="AE6" s="18">
        <f t="shared" si="26"/>
        <v>115</v>
      </c>
      <c r="AF6" s="18">
        <f t="shared" si="27"/>
        <v>36</v>
      </c>
      <c r="AG6" s="19">
        <f t="shared" si="28"/>
        <v>24044</v>
      </c>
      <c r="AH6" s="11">
        <f t="shared" si="29"/>
        <v>7</v>
      </c>
      <c r="AI6" t="str">
        <f t="shared" si="30"/>
        <v>II</v>
      </c>
      <c r="AJ6">
        <f t="shared" si="31"/>
        <v>1655</v>
      </c>
      <c r="AK6">
        <f t="shared" si="32"/>
        <v>342</v>
      </c>
      <c r="AL6" s="14">
        <f t="shared" si="33"/>
        <v>134</v>
      </c>
      <c r="AM6">
        <f t="shared" si="34"/>
        <v>972</v>
      </c>
      <c r="AN6">
        <f t="shared" si="35"/>
        <v>16</v>
      </c>
      <c r="AO6" s="18">
        <f t="shared" si="36"/>
        <v>0</v>
      </c>
      <c r="AP6" s="3">
        <f t="shared" si="37"/>
        <v>1775</v>
      </c>
      <c r="AQ6">
        <f t="shared" si="38"/>
        <v>1169</v>
      </c>
      <c r="AR6">
        <f t="shared" si="39"/>
        <v>5368</v>
      </c>
      <c r="AS6" s="3">
        <f t="shared" si="40"/>
        <v>174</v>
      </c>
      <c r="AT6" t="str">
        <f t="shared" si="41"/>
        <v/>
      </c>
      <c r="AU6" t="str">
        <f t="shared" si="42"/>
        <v/>
      </c>
      <c r="AV6" s="3">
        <f t="shared" si="43"/>
        <v>1554</v>
      </c>
      <c r="AW6">
        <f t="shared" si="44"/>
        <v>0</v>
      </c>
      <c r="AX6">
        <f t="shared" si="45"/>
        <v>0</v>
      </c>
      <c r="AY6">
        <f t="shared" si="46"/>
        <v>0</v>
      </c>
      <c r="AZ6">
        <f t="shared" si="47"/>
        <v>0</v>
      </c>
    </row>
    <row r="7" spans="1:52">
      <c r="A7">
        <v>62</v>
      </c>
      <c r="B7" s="27" t="str">
        <f t="shared" si="0"/>
        <v>004</v>
      </c>
      <c r="C7" s="28" t="s">
        <v>811</v>
      </c>
      <c r="D7" s="27" t="str">
        <f t="shared" si="1"/>
        <v>Housing Site</v>
      </c>
      <c r="E7" t="str">
        <f t="shared" si="2"/>
        <v>0.31</v>
      </c>
      <c r="F7" t="str">
        <f t="shared" si="3"/>
        <v>B079</v>
      </c>
      <c r="G7" t="str">
        <f t="shared" si="4"/>
        <v/>
      </c>
      <c r="H7" s="11">
        <f t="shared" si="5"/>
        <v>538</v>
      </c>
      <c r="I7" t="str">
        <f t="shared" si="6"/>
        <v>Brentwood AQMA No.2</v>
      </c>
      <c r="J7">
        <f t="shared" si="7"/>
        <v>14173</v>
      </c>
      <c r="K7" t="str">
        <f t="shared" si="8"/>
        <v>Epping Forest</v>
      </c>
      <c r="L7">
        <f t="shared" si="9"/>
        <v>16650</v>
      </c>
      <c r="M7" t="str">
        <f t="shared" si="10"/>
        <v>Thames Estuary &amp; Marshes</v>
      </c>
      <c r="N7">
        <f t="shared" si="11"/>
        <v>2532</v>
      </c>
      <c r="O7" t="str">
        <f t="shared" si="12"/>
        <v>Thorndon Park</v>
      </c>
      <c r="P7" t="s">
        <v>2312</v>
      </c>
      <c r="Q7" t="s">
        <v>2312</v>
      </c>
      <c r="R7" s="16">
        <f t="shared" si="13"/>
        <v>1816</v>
      </c>
      <c r="S7" s="3" t="str">
        <f t="shared" si="14"/>
        <v>The Manor</v>
      </c>
      <c r="T7" s="11">
        <f t="shared" si="15"/>
        <v>393</v>
      </c>
      <c r="U7">
        <f t="shared" si="16"/>
        <v>108</v>
      </c>
      <c r="V7" s="11">
        <f t="shared" si="17"/>
        <v>393</v>
      </c>
      <c r="W7">
        <f t="shared" si="18"/>
        <v>111</v>
      </c>
      <c r="X7" s="18">
        <f t="shared" si="19"/>
        <v>57</v>
      </c>
      <c r="Y7">
        <f t="shared" si="20"/>
        <v>2132</v>
      </c>
      <c r="Z7">
        <f t="shared" si="21"/>
        <v>48</v>
      </c>
      <c r="AA7">
        <f t="shared" si="22"/>
        <v>1063</v>
      </c>
      <c r="AB7" s="12">
        <f t="shared" si="23"/>
        <v>2478</v>
      </c>
      <c r="AC7">
        <f t="shared" si="24"/>
        <v>1774</v>
      </c>
      <c r="AD7" s="11">
        <f t="shared" si="25"/>
        <v>1069</v>
      </c>
      <c r="AE7" s="12">
        <f t="shared" si="26"/>
        <v>1397</v>
      </c>
      <c r="AF7" s="18" t="str">
        <f t="shared" si="27"/>
        <v>Adjacent, (0% overlap)</v>
      </c>
      <c r="AG7" s="19">
        <f t="shared" si="28"/>
        <v>24030</v>
      </c>
      <c r="AH7" s="11">
        <f t="shared" si="29"/>
        <v>39</v>
      </c>
      <c r="AI7" t="str">
        <f t="shared" si="30"/>
        <v>II</v>
      </c>
      <c r="AJ7">
        <f t="shared" si="31"/>
        <v>724</v>
      </c>
      <c r="AK7">
        <f t="shared" si="32"/>
        <v>1753</v>
      </c>
      <c r="AL7" s="3">
        <f t="shared" si="33"/>
        <v>723</v>
      </c>
      <c r="AM7">
        <f t="shared" si="34"/>
        <v>297</v>
      </c>
      <c r="AN7">
        <f t="shared" si="35"/>
        <v>1249</v>
      </c>
      <c r="AO7" s="18">
        <f t="shared" si="36"/>
        <v>0</v>
      </c>
      <c r="AP7" s="3">
        <f t="shared" si="37"/>
        <v>49</v>
      </c>
      <c r="AQ7" s="11">
        <f t="shared" si="38"/>
        <v>192</v>
      </c>
      <c r="AR7">
        <f t="shared" si="39"/>
        <v>4478</v>
      </c>
      <c r="AS7" s="3">
        <f t="shared" si="40"/>
        <v>82</v>
      </c>
      <c r="AT7" t="str">
        <f t="shared" si="41"/>
        <v/>
      </c>
      <c r="AU7" t="str">
        <f t="shared" si="42"/>
        <v/>
      </c>
      <c r="AV7" s="3">
        <f t="shared" si="43"/>
        <v>1140</v>
      </c>
      <c r="AW7">
        <f t="shared" si="44"/>
        <v>0</v>
      </c>
      <c r="AX7">
        <f t="shared" si="45"/>
        <v>0</v>
      </c>
      <c r="AY7">
        <f t="shared" si="46"/>
        <v>0</v>
      </c>
      <c r="AZ7">
        <f t="shared" si="47"/>
        <v>0</v>
      </c>
    </row>
    <row r="8" spans="1:52">
      <c r="A8">
        <v>63</v>
      </c>
      <c r="B8" s="27" t="str">
        <f t="shared" si="0"/>
        <v>005</v>
      </c>
      <c r="C8" s="28" t="s">
        <v>818</v>
      </c>
      <c r="D8" s="27" t="str">
        <f t="shared" si="1"/>
        <v>Housing Site</v>
      </c>
      <c r="E8" t="str">
        <f t="shared" si="2"/>
        <v>1.25</v>
      </c>
      <c r="F8" t="str">
        <f t="shared" si="3"/>
        <v>B218</v>
      </c>
      <c r="G8" t="str">
        <f t="shared" si="4"/>
        <v>Y</v>
      </c>
      <c r="H8">
        <f t="shared" si="5"/>
        <v>2356</v>
      </c>
      <c r="I8" t="str">
        <f t="shared" si="6"/>
        <v>Brentwood AQMA No.7</v>
      </c>
      <c r="J8">
        <f t="shared" si="7"/>
        <v>17725</v>
      </c>
      <c r="K8" t="str">
        <f t="shared" si="8"/>
        <v>Epping Forest</v>
      </c>
      <c r="L8">
        <f t="shared" si="9"/>
        <v>15729</v>
      </c>
      <c r="M8" t="str">
        <f t="shared" si="10"/>
        <v>Thames Estuary &amp; Marshes</v>
      </c>
      <c r="N8">
        <f t="shared" si="11"/>
        <v>2889</v>
      </c>
      <c r="O8" t="str">
        <f t="shared" si="12"/>
        <v>Thorndon Park</v>
      </c>
      <c r="P8" t="s">
        <v>2312</v>
      </c>
      <c r="Q8" t="s">
        <v>2312</v>
      </c>
      <c r="R8" s="16">
        <f t="shared" si="13"/>
        <v>1249</v>
      </c>
      <c r="S8" s="3" t="str">
        <f t="shared" si="14"/>
        <v>Hutton Country Park</v>
      </c>
      <c r="T8">
        <f t="shared" si="15"/>
        <v>761</v>
      </c>
      <c r="U8">
        <f t="shared" si="16"/>
        <v>2381</v>
      </c>
      <c r="V8" s="11">
        <f t="shared" si="17"/>
        <v>83</v>
      </c>
      <c r="W8">
        <f t="shared" si="18"/>
        <v>13</v>
      </c>
      <c r="X8" s="17">
        <f t="shared" si="19"/>
        <v>128</v>
      </c>
      <c r="Y8">
        <f t="shared" si="20"/>
        <v>5196</v>
      </c>
      <c r="Z8">
        <f t="shared" si="21"/>
        <v>846</v>
      </c>
      <c r="AA8">
        <f t="shared" si="22"/>
        <v>3948</v>
      </c>
      <c r="AB8" s="12">
        <f t="shared" si="23"/>
        <v>2423</v>
      </c>
      <c r="AC8">
        <f t="shared" si="24"/>
        <v>1667</v>
      </c>
      <c r="AD8" s="18">
        <f t="shared" si="25"/>
        <v>102</v>
      </c>
      <c r="AE8" s="18">
        <f t="shared" si="26"/>
        <v>0</v>
      </c>
      <c r="AF8" s="18">
        <f t="shared" si="27"/>
        <v>13</v>
      </c>
      <c r="AG8" s="18">
        <f t="shared" si="28"/>
        <v>32132</v>
      </c>
      <c r="AH8">
        <f t="shared" si="29"/>
        <v>273</v>
      </c>
      <c r="AI8" t="str">
        <f t="shared" si="30"/>
        <v>II</v>
      </c>
      <c r="AJ8">
        <f t="shared" si="31"/>
        <v>2475</v>
      </c>
      <c r="AK8">
        <f t="shared" si="32"/>
        <v>2868</v>
      </c>
      <c r="AL8" s="3">
        <f t="shared" si="33"/>
        <v>1174</v>
      </c>
      <c r="AM8">
        <f t="shared" si="34"/>
        <v>530</v>
      </c>
      <c r="AN8">
        <f t="shared" si="35"/>
        <v>2517</v>
      </c>
      <c r="AO8" s="17">
        <f t="shared" si="36"/>
        <v>1008</v>
      </c>
      <c r="AP8" s="3">
        <f t="shared" si="37"/>
        <v>1130</v>
      </c>
      <c r="AQ8">
        <f t="shared" si="38"/>
        <v>1390</v>
      </c>
      <c r="AR8">
        <f t="shared" si="39"/>
        <v>5745</v>
      </c>
      <c r="AS8" s="3">
        <f t="shared" si="40"/>
        <v>606</v>
      </c>
      <c r="AT8" t="str">
        <f t="shared" si="41"/>
        <v/>
      </c>
      <c r="AU8" t="str">
        <f t="shared" si="42"/>
        <v/>
      </c>
      <c r="AV8" s="3">
        <f t="shared" si="43"/>
        <v>1123</v>
      </c>
      <c r="AW8">
        <f t="shared" si="44"/>
        <v>0</v>
      </c>
      <c r="AX8">
        <f t="shared" si="45"/>
        <v>0</v>
      </c>
      <c r="AY8">
        <f t="shared" si="46"/>
        <v>0</v>
      </c>
      <c r="AZ8">
        <f t="shared" si="47"/>
        <v>0</v>
      </c>
    </row>
    <row r="9" spans="1:52">
      <c r="A9">
        <v>64</v>
      </c>
      <c r="B9" s="27" t="str">
        <f t="shared" si="0"/>
        <v>006</v>
      </c>
      <c r="C9" s="28" t="s">
        <v>533</v>
      </c>
      <c r="D9" s="27" t="str">
        <f t="shared" si="1"/>
        <v>Housing Site</v>
      </c>
      <c r="E9" t="str">
        <f t="shared" si="2"/>
        <v>0.14</v>
      </c>
      <c r="F9" t="str">
        <f t="shared" si="3"/>
        <v>B094</v>
      </c>
      <c r="G9" t="str">
        <f t="shared" si="4"/>
        <v>Y</v>
      </c>
      <c r="H9">
        <f t="shared" si="5"/>
        <v>2301</v>
      </c>
      <c r="I9" t="str">
        <f t="shared" si="6"/>
        <v>Brentwood AQMA No.7</v>
      </c>
      <c r="J9">
        <f t="shared" si="7"/>
        <v>17498</v>
      </c>
      <c r="K9" t="str">
        <f t="shared" si="8"/>
        <v>Epping Forest</v>
      </c>
      <c r="L9">
        <f t="shared" si="9"/>
        <v>16026</v>
      </c>
      <c r="M9" t="str">
        <f t="shared" si="10"/>
        <v>Thames Estuary &amp; Marshes</v>
      </c>
      <c r="N9">
        <f t="shared" si="11"/>
        <v>2964</v>
      </c>
      <c r="O9" t="str">
        <f t="shared" si="12"/>
        <v>Thorndon Park</v>
      </c>
      <c r="P9" t="s">
        <v>2312</v>
      </c>
      <c r="Q9" t="s">
        <v>2312</v>
      </c>
      <c r="R9" s="16">
        <f t="shared" si="13"/>
        <v>1438</v>
      </c>
      <c r="S9" s="3" t="str">
        <f t="shared" si="14"/>
        <v>Hutton Country Park</v>
      </c>
      <c r="T9">
        <f t="shared" si="15"/>
        <v>650</v>
      </c>
      <c r="U9">
        <f t="shared" si="16"/>
        <v>2407</v>
      </c>
      <c r="V9" s="12" t="str">
        <f t="shared" si="17"/>
        <v>Adjacent, (0% overlap)</v>
      </c>
      <c r="W9" s="11" t="str">
        <f t="shared" si="18"/>
        <v>Adjacent, (0% overlap)</v>
      </c>
      <c r="X9" s="18">
        <f t="shared" si="19"/>
        <v>53</v>
      </c>
      <c r="Y9">
        <f t="shared" si="20"/>
        <v>5473</v>
      </c>
      <c r="Z9">
        <f t="shared" si="21"/>
        <v>708</v>
      </c>
      <c r="AA9">
        <f t="shared" si="22"/>
        <v>3705</v>
      </c>
      <c r="AB9" s="12">
        <f t="shared" si="23"/>
        <v>2362</v>
      </c>
      <c r="AC9">
        <f t="shared" si="24"/>
        <v>1640</v>
      </c>
      <c r="AD9" s="18">
        <f t="shared" si="25"/>
        <v>0</v>
      </c>
      <c r="AE9" s="18">
        <f t="shared" si="26"/>
        <v>163</v>
      </c>
      <c r="AF9" s="18" t="str">
        <f t="shared" si="27"/>
        <v>Adjacent, (0% overlap)</v>
      </c>
      <c r="AG9" s="18">
        <f t="shared" si="28"/>
        <v>30849</v>
      </c>
      <c r="AH9">
        <f t="shared" si="29"/>
        <v>189</v>
      </c>
      <c r="AI9" t="str">
        <f t="shared" si="30"/>
        <v>II</v>
      </c>
      <c r="AJ9">
        <f t="shared" si="31"/>
        <v>2600</v>
      </c>
      <c r="AK9">
        <f t="shared" si="32"/>
        <v>2813</v>
      </c>
      <c r="AL9" s="3">
        <f t="shared" si="33"/>
        <v>1470</v>
      </c>
      <c r="AM9">
        <f t="shared" si="34"/>
        <v>287</v>
      </c>
      <c r="AN9">
        <f t="shared" si="35"/>
        <v>2458</v>
      </c>
      <c r="AO9" s="17">
        <f t="shared" si="36"/>
        <v>1147</v>
      </c>
      <c r="AP9" s="3">
        <f t="shared" si="37"/>
        <v>938</v>
      </c>
      <c r="AQ9">
        <f t="shared" si="38"/>
        <v>1660</v>
      </c>
      <c r="AR9">
        <f t="shared" si="39"/>
        <v>5996</v>
      </c>
      <c r="AS9" s="3">
        <f t="shared" si="40"/>
        <v>442</v>
      </c>
      <c r="AT9" t="str">
        <f t="shared" si="41"/>
        <v/>
      </c>
      <c r="AU9" t="str">
        <f t="shared" si="42"/>
        <v/>
      </c>
      <c r="AV9" s="3">
        <f t="shared" si="43"/>
        <v>1163</v>
      </c>
      <c r="AW9">
        <f t="shared" si="44"/>
        <v>0</v>
      </c>
      <c r="AX9">
        <f t="shared" si="45"/>
        <v>0</v>
      </c>
      <c r="AY9">
        <f t="shared" si="46"/>
        <v>0</v>
      </c>
      <c r="AZ9">
        <f t="shared" si="47"/>
        <v>0</v>
      </c>
    </row>
    <row r="10" spans="1:52">
      <c r="A10">
        <v>172</v>
      </c>
      <c r="B10" s="27" t="str">
        <f t="shared" si="0"/>
        <v>007</v>
      </c>
      <c r="C10" s="28" t="s">
        <v>2373</v>
      </c>
      <c r="D10" s="27" t="str">
        <f t="shared" si="1"/>
        <v>Housing Site</v>
      </c>
      <c r="E10" t="str">
        <f t="shared" si="2"/>
        <v>0.09</v>
      </c>
      <c r="F10" t="str">
        <f t="shared" si="3"/>
        <v/>
      </c>
      <c r="G10" t="str">
        <f t="shared" si="4"/>
        <v>Y</v>
      </c>
      <c r="H10">
        <f t="shared" si="5"/>
        <v>2461</v>
      </c>
      <c r="I10" t="str">
        <f t="shared" si="6"/>
        <v>Brentwood AQMA No.5</v>
      </c>
      <c r="J10">
        <f t="shared" si="7"/>
        <v>18351</v>
      </c>
      <c r="K10" t="str">
        <f t="shared" si="8"/>
        <v>Epping Forest</v>
      </c>
      <c r="L10">
        <f t="shared" si="9"/>
        <v>16017</v>
      </c>
      <c r="M10" t="str">
        <f t="shared" si="10"/>
        <v>Thames Estuary &amp; Marshes</v>
      </c>
      <c r="N10">
        <f t="shared" si="11"/>
        <v>3972</v>
      </c>
      <c r="O10" t="str">
        <f t="shared" si="12"/>
        <v>Thorndon Park</v>
      </c>
      <c r="P10" t="s">
        <v>2312</v>
      </c>
      <c r="Q10" t="s">
        <v>2312</v>
      </c>
      <c r="R10" s="16">
        <f t="shared" si="13"/>
        <v>341</v>
      </c>
      <c r="S10" s="3" t="str">
        <f t="shared" si="14"/>
        <v>Hutton Country Park</v>
      </c>
      <c r="T10">
        <f t="shared" si="15"/>
        <v>445</v>
      </c>
      <c r="U10">
        <f t="shared" si="16"/>
        <v>3480</v>
      </c>
      <c r="V10" s="11">
        <f t="shared" si="17"/>
        <v>383</v>
      </c>
      <c r="W10">
        <f t="shared" si="18"/>
        <v>366</v>
      </c>
      <c r="X10" s="18">
        <f t="shared" si="19"/>
        <v>99</v>
      </c>
      <c r="Y10">
        <f t="shared" si="20"/>
        <v>4612</v>
      </c>
      <c r="Z10">
        <f t="shared" si="21"/>
        <v>1081</v>
      </c>
      <c r="AA10">
        <f t="shared" si="22"/>
        <v>4442</v>
      </c>
      <c r="AB10" s="12">
        <f t="shared" si="23"/>
        <v>3478</v>
      </c>
      <c r="AC10">
        <f t="shared" si="24"/>
        <v>2748</v>
      </c>
      <c r="AD10" s="18">
        <f t="shared" si="25"/>
        <v>248</v>
      </c>
      <c r="AE10" s="12">
        <f t="shared" si="26"/>
        <v>881</v>
      </c>
      <c r="AF10" s="18" t="str">
        <f t="shared" si="27"/>
        <v>Adjacent, (0% overlap)</v>
      </c>
      <c r="AG10" s="19">
        <f t="shared" si="28"/>
        <v>10953</v>
      </c>
      <c r="AH10">
        <f t="shared" si="29"/>
        <v>290</v>
      </c>
      <c r="AI10" t="str">
        <f t="shared" si="30"/>
        <v>II</v>
      </c>
      <c r="AJ10">
        <f t="shared" si="31"/>
        <v>3500</v>
      </c>
      <c r="AK10">
        <f t="shared" si="32"/>
        <v>2945</v>
      </c>
      <c r="AL10" s="3">
        <f t="shared" si="33"/>
        <v>820</v>
      </c>
      <c r="AM10">
        <f t="shared" si="34"/>
        <v>1119</v>
      </c>
      <c r="AN10">
        <f t="shared" si="35"/>
        <v>3574</v>
      </c>
      <c r="AO10" s="18">
        <f t="shared" si="36"/>
        <v>29</v>
      </c>
      <c r="AP10" s="3">
        <f t="shared" si="37"/>
        <v>552</v>
      </c>
      <c r="AQ10">
        <f t="shared" si="38"/>
        <v>677</v>
      </c>
      <c r="AR10">
        <f t="shared" si="39"/>
        <v>6332</v>
      </c>
      <c r="AS10" s="3">
        <f t="shared" si="40"/>
        <v>231</v>
      </c>
      <c r="AT10" t="str">
        <f t="shared" si="41"/>
        <v/>
      </c>
      <c r="AU10" t="str">
        <f t="shared" si="42"/>
        <v/>
      </c>
      <c r="AV10" s="3">
        <f t="shared" si="43"/>
        <v>384</v>
      </c>
      <c r="AW10">
        <f t="shared" si="44"/>
        <v>0</v>
      </c>
      <c r="AX10">
        <f t="shared" si="45"/>
        <v>0</v>
      </c>
      <c r="AY10">
        <f t="shared" si="46"/>
        <v>0</v>
      </c>
      <c r="AZ10">
        <f t="shared" si="47"/>
        <v>0</v>
      </c>
    </row>
    <row r="11" spans="1:52">
      <c r="A11">
        <v>116</v>
      </c>
      <c r="B11" s="27" t="str">
        <f t="shared" si="0"/>
        <v>008</v>
      </c>
      <c r="C11" s="28" t="s">
        <v>1209</v>
      </c>
      <c r="D11" s="27" t="str">
        <f t="shared" si="1"/>
        <v>Housing Site</v>
      </c>
      <c r="E11" t="str">
        <f t="shared" si="2"/>
        <v>1.32</v>
      </c>
      <c r="F11" t="str">
        <f t="shared" si="3"/>
        <v>B166</v>
      </c>
      <c r="G11" t="str">
        <f t="shared" si="4"/>
        <v>Potential</v>
      </c>
      <c r="H11">
        <f t="shared" si="5"/>
        <v>3208</v>
      </c>
      <c r="I11" t="str">
        <f t="shared" si="6"/>
        <v>Brentwood AQMA No.5</v>
      </c>
      <c r="J11">
        <f t="shared" si="7"/>
        <v>19662</v>
      </c>
      <c r="K11" t="str">
        <f t="shared" si="8"/>
        <v>Epping Forest</v>
      </c>
      <c r="L11">
        <f t="shared" si="9"/>
        <v>14663</v>
      </c>
      <c r="M11" t="str">
        <f t="shared" si="10"/>
        <v>Thames Estuary &amp; Marshes</v>
      </c>
      <c r="N11">
        <f t="shared" si="11"/>
        <v>3726</v>
      </c>
      <c r="O11" t="str">
        <f t="shared" si="12"/>
        <v>Mill Meadows, Billericay</v>
      </c>
      <c r="P11" t="s">
        <v>2312</v>
      </c>
      <c r="Q11" t="s">
        <v>2312</v>
      </c>
      <c r="R11" s="16">
        <f t="shared" si="13"/>
        <v>688</v>
      </c>
      <c r="S11" s="3" t="str">
        <f t="shared" si="14"/>
        <v>Hutton Country Park</v>
      </c>
      <c r="T11">
        <f t="shared" si="15"/>
        <v>738</v>
      </c>
      <c r="U11">
        <f t="shared" si="16"/>
        <v>3276</v>
      </c>
      <c r="V11">
        <f t="shared" si="17"/>
        <v>737</v>
      </c>
      <c r="W11">
        <f t="shared" si="18"/>
        <v>12</v>
      </c>
      <c r="X11" s="18">
        <f t="shared" si="19"/>
        <v>5</v>
      </c>
      <c r="Y11">
        <f t="shared" si="20"/>
        <v>3186</v>
      </c>
      <c r="Z11">
        <f t="shared" si="21"/>
        <v>2480</v>
      </c>
      <c r="AA11">
        <f t="shared" si="22"/>
        <v>5801</v>
      </c>
      <c r="AB11" s="12">
        <f t="shared" si="23"/>
        <v>4285</v>
      </c>
      <c r="AC11">
        <f t="shared" si="24"/>
        <v>3491</v>
      </c>
      <c r="AD11" s="11">
        <f t="shared" si="25"/>
        <v>1369</v>
      </c>
      <c r="AE11" s="12">
        <f t="shared" si="26"/>
        <v>1862</v>
      </c>
      <c r="AF11" s="11">
        <f t="shared" si="27"/>
        <v>749</v>
      </c>
      <c r="AG11" s="19">
        <f t="shared" si="28"/>
        <v>16682</v>
      </c>
      <c r="AH11" s="12">
        <f t="shared" si="29"/>
        <v>0</v>
      </c>
      <c r="AI11" t="str">
        <f t="shared" si="30"/>
        <v>II</v>
      </c>
      <c r="AJ11">
        <f t="shared" si="31"/>
        <v>3278</v>
      </c>
      <c r="AK11">
        <f t="shared" si="32"/>
        <v>3014</v>
      </c>
      <c r="AL11" s="13" t="str">
        <f t="shared" si="33"/>
        <v>Adjacent, (25% overlap)</v>
      </c>
      <c r="AM11">
        <f t="shared" si="34"/>
        <v>2374</v>
      </c>
      <c r="AN11">
        <f t="shared" si="35"/>
        <v>4300</v>
      </c>
      <c r="AO11" s="17">
        <f t="shared" si="36"/>
        <v>1191</v>
      </c>
      <c r="AP11" s="3">
        <f t="shared" si="37"/>
        <v>1012</v>
      </c>
      <c r="AQ11">
        <f t="shared" si="38"/>
        <v>875</v>
      </c>
      <c r="AR11">
        <f t="shared" si="39"/>
        <v>5204</v>
      </c>
      <c r="AS11" s="13" t="str">
        <f t="shared" si="40"/>
        <v>Adjacent, (100% overlap)</v>
      </c>
      <c r="AT11" t="str">
        <f t="shared" si="41"/>
        <v/>
      </c>
      <c r="AU11" t="str">
        <f t="shared" si="42"/>
        <v/>
      </c>
      <c r="AV11" s="3">
        <f t="shared" si="43"/>
        <v>170</v>
      </c>
      <c r="AW11">
        <f t="shared" si="44"/>
        <v>0</v>
      </c>
      <c r="AX11">
        <f t="shared" si="45"/>
        <v>0</v>
      </c>
      <c r="AY11" s="11">
        <f t="shared" si="46"/>
        <v>100</v>
      </c>
      <c r="AZ11">
        <f t="shared" si="47"/>
        <v>0</v>
      </c>
    </row>
    <row r="12" spans="1:52">
      <c r="A12">
        <v>115</v>
      </c>
      <c r="B12" s="27" t="str">
        <f t="shared" si="0"/>
        <v>008B</v>
      </c>
      <c r="C12" s="28" t="s">
        <v>1203</v>
      </c>
      <c r="D12" s="27" t="str">
        <f t="shared" si="1"/>
        <v>Housing Site</v>
      </c>
      <c r="E12" t="str">
        <f t="shared" si="2"/>
        <v>11.22</v>
      </c>
      <c r="F12" t="str">
        <f t="shared" si="3"/>
        <v>B219</v>
      </c>
      <c r="G12" t="str">
        <f t="shared" si="4"/>
        <v>Discounted</v>
      </c>
      <c r="H12">
        <f t="shared" si="5"/>
        <v>2898</v>
      </c>
      <c r="I12" t="str">
        <f t="shared" si="6"/>
        <v>Brentwood AQMA No.5</v>
      </c>
      <c r="J12">
        <f t="shared" si="7"/>
        <v>19470</v>
      </c>
      <c r="K12" t="str">
        <f t="shared" si="8"/>
        <v>Epping Forest</v>
      </c>
      <c r="L12">
        <f t="shared" si="9"/>
        <v>14643</v>
      </c>
      <c r="M12" t="str">
        <f t="shared" si="10"/>
        <v>Thames Estuary &amp; Marshes</v>
      </c>
      <c r="N12">
        <f t="shared" si="11"/>
        <v>3584</v>
      </c>
      <c r="O12" t="str">
        <f t="shared" si="12"/>
        <v>Mill Meadows, Billericay</v>
      </c>
      <c r="P12" t="s">
        <v>2312</v>
      </c>
      <c r="Q12" t="s">
        <v>2312</v>
      </c>
      <c r="R12" s="16">
        <f t="shared" si="13"/>
        <v>371</v>
      </c>
      <c r="S12" s="3" t="str">
        <f t="shared" si="14"/>
        <v>Hutton Country Park</v>
      </c>
      <c r="T12">
        <f t="shared" si="15"/>
        <v>426</v>
      </c>
      <c r="U12">
        <f t="shared" si="16"/>
        <v>3240</v>
      </c>
      <c r="V12">
        <f t="shared" si="17"/>
        <v>420</v>
      </c>
      <c r="W12">
        <f t="shared" si="18"/>
        <v>40</v>
      </c>
      <c r="X12" s="18">
        <f t="shared" si="19"/>
        <v>19</v>
      </c>
      <c r="Y12">
        <f t="shared" si="20"/>
        <v>3037</v>
      </c>
      <c r="Z12">
        <f t="shared" si="21"/>
        <v>2264</v>
      </c>
      <c r="AA12">
        <f t="shared" si="22"/>
        <v>5598</v>
      </c>
      <c r="AB12" s="12">
        <f t="shared" si="23"/>
        <v>4133</v>
      </c>
      <c r="AC12">
        <f t="shared" si="24"/>
        <v>3342</v>
      </c>
      <c r="AD12" s="11">
        <f t="shared" si="25"/>
        <v>1170</v>
      </c>
      <c r="AE12" s="12">
        <f t="shared" si="26"/>
        <v>1691</v>
      </c>
      <c r="AF12" s="11">
        <f t="shared" si="27"/>
        <v>569</v>
      </c>
      <c r="AG12" s="19">
        <f t="shared" si="28"/>
        <v>16682</v>
      </c>
      <c r="AH12" s="11">
        <f t="shared" si="29"/>
        <v>16</v>
      </c>
      <c r="AI12" t="str">
        <f t="shared" si="30"/>
        <v>II</v>
      </c>
      <c r="AJ12">
        <f t="shared" si="31"/>
        <v>3242</v>
      </c>
      <c r="AK12">
        <f t="shared" si="32"/>
        <v>3027</v>
      </c>
      <c r="AL12" s="13" t="str">
        <f t="shared" si="33"/>
        <v>Adjacent, (0% overlap)</v>
      </c>
      <c r="AM12">
        <f t="shared" si="34"/>
        <v>2178</v>
      </c>
      <c r="AN12">
        <f t="shared" si="35"/>
        <v>4163</v>
      </c>
      <c r="AO12" s="17">
        <f t="shared" si="36"/>
        <v>975</v>
      </c>
      <c r="AP12" s="3">
        <f t="shared" si="37"/>
        <v>836</v>
      </c>
      <c r="AQ12">
        <f t="shared" si="38"/>
        <v>893</v>
      </c>
      <c r="AR12">
        <f t="shared" si="39"/>
        <v>5216</v>
      </c>
      <c r="AS12" s="13" t="str">
        <f t="shared" si="40"/>
        <v>Adjacent, (100% overlap)</v>
      </c>
      <c r="AT12" t="str">
        <f t="shared" si="41"/>
        <v/>
      </c>
      <c r="AU12" t="str">
        <f t="shared" si="42"/>
        <v/>
      </c>
      <c r="AV12" s="14" t="str">
        <f t="shared" si="43"/>
        <v>Adjacent, (0% overlap)</v>
      </c>
      <c r="AW12">
        <f t="shared" si="44"/>
        <v>0</v>
      </c>
      <c r="AX12">
        <f t="shared" si="45"/>
        <v>0</v>
      </c>
      <c r="AY12" s="11">
        <f t="shared" si="46"/>
        <v>100</v>
      </c>
      <c r="AZ12">
        <f t="shared" si="47"/>
        <v>0</v>
      </c>
    </row>
    <row r="13" spans="1:52">
      <c r="A13">
        <v>223</v>
      </c>
      <c r="B13" s="27" t="str">
        <f t="shared" si="0"/>
        <v>008C</v>
      </c>
      <c r="C13" s="28" t="s">
        <v>1785</v>
      </c>
      <c r="D13" s="27" t="str">
        <f t="shared" si="1"/>
        <v>Housing Site</v>
      </c>
      <c r="E13" t="str">
        <f t="shared" si="2"/>
        <v>3.68</v>
      </c>
      <c r="F13" t="str">
        <f t="shared" si="3"/>
        <v>B219</v>
      </c>
      <c r="G13" t="str">
        <f t="shared" si="4"/>
        <v/>
      </c>
      <c r="H13">
        <f t="shared" si="5"/>
        <v>3019</v>
      </c>
      <c r="I13" t="str">
        <f t="shared" si="6"/>
        <v>Brentwood AQMA No.5</v>
      </c>
      <c r="J13">
        <f t="shared" si="7"/>
        <v>19470</v>
      </c>
      <c r="K13" t="str">
        <f t="shared" si="8"/>
        <v>Epping Forest</v>
      </c>
      <c r="L13">
        <f t="shared" si="9"/>
        <v>14709</v>
      </c>
      <c r="M13" t="str">
        <f t="shared" si="10"/>
        <v>Thames Estuary &amp; Marshes</v>
      </c>
      <c r="N13">
        <f t="shared" si="11"/>
        <v>3852</v>
      </c>
      <c r="O13" t="str">
        <f t="shared" si="12"/>
        <v>Mill Meadows, Billericay</v>
      </c>
      <c r="P13" t="s">
        <v>2312</v>
      </c>
      <c r="Q13" t="s">
        <v>2312</v>
      </c>
      <c r="R13" s="16">
        <f t="shared" si="13"/>
        <v>502</v>
      </c>
      <c r="S13" s="3" t="str">
        <f t="shared" si="14"/>
        <v>Hutton Country Park</v>
      </c>
      <c r="T13">
        <f t="shared" si="15"/>
        <v>558</v>
      </c>
      <c r="U13">
        <f t="shared" si="16"/>
        <v>3240</v>
      </c>
      <c r="V13">
        <f t="shared" si="17"/>
        <v>552</v>
      </c>
      <c r="W13">
        <f t="shared" si="18"/>
        <v>34</v>
      </c>
      <c r="X13" s="18">
        <f t="shared" si="19"/>
        <v>19</v>
      </c>
      <c r="Y13">
        <f t="shared" si="20"/>
        <v>3314</v>
      </c>
      <c r="Z13">
        <f t="shared" si="21"/>
        <v>2264</v>
      </c>
      <c r="AA13">
        <f t="shared" si="22"/>
        <v>5598</v>
      </c>
      <c r="AB13" s="12">
        <f t="shared" si="23"/>
        <v>4133</v>
      </c>
      <c r="AC13">
        <f t="shared" si="24"/>
        <v>3342</v>
      </c>
      <c r="AD13" s="11">
        <f t="shared" si="25"/>
        <v>1170</v>
      </c>
      <c r="AE13" s="12">
        <f t="shared" si="26"/>
        <v>1691</v>
      </c>
      <c r="AF13" s="11">
        <f t="shared" si="27"/>
        <v>569</v>
      </c>
      <c r="AG13" s="19">
        <f t="shared" si="28"/>
        <v>16682</v>
      </c>
      <c r="AH13" s="12">
        <f t="shared" si="29"/>
        <v>4</v>
      </c>
      <c r="AI13" t="str">
        <f t="shared" si="30"/>
        <v>II</v>
      </c>
      <c r="AJ13">
        <f t="shared" si="31"/>
        <v>3242</v>
      </c>
      <c r="AK13">
        <f t="shared" si="32"/>
        <v>3024</v>
      </c>
      <c r="AL13" s="13" t="str">
        <f t="shared" si="33"/>
        <v>Adjacent, (0% overlap)</v>
      </c>
      <c r="AM13">
        <f t="shared" si="34"/>
        <v>2178</v>
      </c>
      <c r="AN13">
        <f t="shared" si="35"/>
        <v>4163</v>
      </c>
      <c r="AO13" s="17">
        <f t="shared" si="36"/>
        <v>975</v>
      </c>
      <c r="AP13" s="3">
        <f t="shared" si="37"/>
        <v>1005</v>
      </c>
      <c r="AQ13">
        <f t="shared" si="38"/>
        <v>892</v>
      </c>
      <c r="AR13">
        <f t="shared" si="39"/>
        <v>5228</v>
      </c>
      <c r="AS13" s="13" t="str">
        <f t="shared" si="40"/>
        <v>Adjacent, (100% overlap)</v>
      </c>
      <c r="AT13" t="str">
        <f t="shared" si="41"/>
        <v/>
      </c>
      <c r="AU13" t="str">
        <f t="shared" si="42"/>
        <v/>
      </c>
      <c r="AV13" s="14" t="str">
        <f t="shared" si="43"/>
        <v>Adjacent, (0% overlap)</v>
      </c>
      <c r="AW13">
        <f t="shared" si="44"/>
        <v>0</v>
      </c>
      <c r="AX13">
        <f t="shared" si="45"/>
        <v>0</v>
      </c>
      <c r="AY13" s="11">
        <f t="shared" si="46"/>
        <v>100</v>
      </c>
      <c r="AZ13">
        <f t="shared" si="47"/>
        <v>0</v>
      </c>
    </row>
    <row r="14" spans="1:52">
      <c r="A14">
        <v>171</v>
      </c>
      <c r="B14" s="27" t="str">
        <f t="shared" si="0"/>
        <v>009</v>
      </c>
      <c r="C14" s="28" t="s">
        <v>1209</v>
      </c>
      <c r="D14" s="27" t="str">
        <f t="shared" si="1"/>
        <v>Housing Site</v>
      </c>
      <c r="E14" t="str">
        <f t="shared" si="2"/>
        <v>0.34</v>
      </c>
      <c r="F14" t="str">
        <f t="shared" si="3"/>
        <v/>
      </c>
      <c r="G14" t="str">
        <f t="shared" si="4"/>
        <v>Y</v>
      </c>
      <c r="H14">
        <f t="shared" si="5"/>
        <v>4261</v>
      </c>
      <c r="I14" t="str">
        <f t="shared" si="6"/>
        <v>Brentwood AQMA No.4</v>
      </c>
      <c r="J14">
        <f t="shared" si="7"/>
        <v>12297</v>
      </c>
      <c r="K14" t="str">
        <f t="shared" si="8"/>
        <v>Epping Forest</v>
      </c>
      <c r="L14">
        <f t="shared" si="9"/>
        <v>21660</v>
      </c>
      <c r="M14" t="str">
        <f t="shared" si="10"/>
        <v>Thames Estuary &amp; Marshes</v>
      </c>
      <c r="N14" s="12" t="str">
        <f t="shared" si="11"/>
        <v>Adjacent, (0% overlap)</v>
      </c>
      <c r="O14" t="str">
        <f t="shared" si="12"/>
        <v>The Coppice, Kelvedon Hatch</v>
      </c>
      <c r="P14" t="s">
        <v>2312</v>
      </c>
      <c r="Q14" t="s">
        <v>2312</v>
      </c>
      <c r="R14" s="15">
        <f t="shared" si="13"/>
        <v>5850</v>
      </c>
      <c r="S14" s="3" t="str">
        <f t="shared" si="14"/>
        <v>The Manor</v>
      </c>
      <c r="T14" s="12" t="str">
        <f t="shared" si="15"/>
        <v>Adjacent, (0% overlap)</v>
      </c>
      <c r="U14">
        <f t="shared" si="16"/>
        <v>5969</v>
      </c>
      <c r="V14" s="12" t="str">
        <f t="shared" si="17"/>
        <v>Adjacent, (0% overlap)</v>
      </c>
      <c r="W14" s="11" t="str">
        <f t="shared" si="18"/>
        <v>Adjacent, (0% overlap)</v>
      </c>
      <c r="X14" s="17">
        <f t="shared" si="19"/>
        <v>132</v>
      </c>
      <c r="Y14">
        <f t="shared" si="20"/>
        <v>5823</v>
      </c>
      <c r="Z14">
        <f t="shared" si="21"/>
        <v>141</v>
      </c>
      <c r="AA14">
        <f t="shared" si="22"/>
        <v>709</v>
      </c>
      <c r="AB14" s="12">
        <f t="shared" si="23"/>
        <v>5550</v>
      </c>
      <c r="AC14">
        <f t="shared" si="24"/>
        <v>5548</v>
      </c>
      <c r="AD14" s="18">
        <f t="shared" si="25"/>
        <v>67</v>
      </c>
      <c r="AE14" s="12">
        <f t="shared" si="26"/>
        <v>5277</v>
      </c>
      <c r="AF14" s="18">
        <f t="shared" si="27"/>
        <v>80</v>
      </c>
      <c r="AG14" s="19">
        <f t="shared" si="28"/>
        <v>15771</v>
      </c>
      <c r="AH14">
        <f t="shared" si="29"/>
        <v>208</v>
      </c>
      <c r="AI14" t="str">
        <f t="shared" si="30"/>
        <v>II*</v>
      </c>
      <c r="AJ14">
        <f t="shared" si="31"/>
        <v>3450</v>
      </c>
      <c r="AK14">
        <f t="shared" si="32"/>
        <v>676</v>
      </c>
      <c r="AL14" s="3">
        <f t="shared" si="33"/>
        <v>3450</v>
      </c>
      <c r="AM14">
        <f t="shared" si="34"/>
        <v>5593</v>
      </c>
      <c r="AN14">
        <f t="shared" si="35"/>
        <v>5299</v>
      </c>
      <c r="AO14" s="12">
        <f t="shared" si="36"/>
        <v>2845</v>
      </c>
      <c r="AP14" s="3">
        <f t="shared" si="37"/>
        <v>2119</v>
      </c>
      <c r="AQ14" s="11">
        <f t="shared" si="38"/>
        <v>62</v>
      </c>
      <c r="AR14">
        <f t="shared" si="39"/>
        <v>10489</v>
      </c>
      <c r="AS14" s="13" t="str">
        <f t="shared" si="40"/>
        <v>Adjacent, (29% overlap)</v>
      </c>
      <c r="AT14" t="str">
        <f t="shared" si="41"/>
        <v/>
      </c>
      <c r="AU14" t="str">
        <f t="shared" si="42"/>
        <v/>
      </c>
      <c r="AV14" s="3">
        <f t="shared" si="43"/>
        <v>443</v>
      </c>
      <c r="AW14">
        <f t="shared" si="44"/>
        <v>0</v>
      </c>
      <c r="AX14">
        <f t="shared" si="45"/>
        <v>0</v>
      </c>
      <c r="AY14" s="11">
        <f t="shared" si="46"/>
        <v>100</v>
      </c>
      <c r="AZ14">
        <f t="shared" si="47"/>
        <v>0</v>
      </c>
    </row>
    <row r="15" spans="1:52">
      <c r="A15">
        <v>65</v>
      </c>
      <c r="B15" s="27" t="str">
        <f t="shared" si="0"/>
        <v>010</v>
      </c>
      <c r="C15" s="28" t="s">
        <v>826</v>
      </c>
      <c r="D15" s="27" t="str">
        <f t="shared" si="1"/>
        <v>Housing Site</v>
      </c>
      <c r="E15" t="str">
        <f t="shared" si="2"/>
        <v>1.2</v>
      </c>
      <c r="F15" t="str">
        <f t="shared" si="3"/>
        <v>B213</v>
      </c>
      <c r="G15" t="str">
        <f t="shared" si="4"/>
        <v>Y</v>
      </c>
      <c r="H15" s="11">
        <f t="shared" si="5"/>
        <v>558</v>
      </c>
      <c r="I15" t="str">
        <f t="shared" si="6"/>
        <v>Brentwood AQMA No.4</v>
      </c>
      <c r="J15">
        <f t="shared" si="7"/>
        <v>13675</v>
      </c>
      <c r="K15" t="str">
        <f t="shared" si="8"/>
        <v>Epping Forest</v>
      </c>
      <c r="L15">
        <f t="shared" si="9"/>
        <v>18078</v>
      </c>
      <c r="M15" t="str">
        <f t="shared" si="10"/>
        <v>Thames Estuary &amp; Marshes</v>
      </c>
      <c r="N15">
        <f t="shared" si="11"/>
        <v>3172</v>
      </c>
      <c r="O15" t="str">
        <f t="shared" si="12"/>
        <v>Thorndon Park</v>
      </c>
      <c r="P15" t="s">
        <v>2312</v>
      </c>
      <c r="Q15" t="s">
        <v>2312</v>
      </c>
      <c r="R15" s="15">
        <f t="shared" si="13"/>
        <v>3188</v>
      </c>
      <c r="S15" s="3" t="str">
        <f t="shared" si="14"/>
        <v>The Manor</v>
      </c>
      <c r="T15" s="11">
        <f t="shared" si="15"/>
        <v>62</v>
      </c>
      <c r="U15">
        <f t="shared" si="16"/>
        <v>2307</v>
      </c>
      <c r="V15" s="11">
        <f t="shared" si="17"/>
        <v>62</v>
      </c>
      <c r="W15">
        <f t="shared" si="18"/>
        <v>62</v>
      </c>
      <c r="X15" s="18">
        <f t="shared" si="19"/>
        <v>5</v>
      </c>
      <c r="Y15">
        <f t="shared" si="20"/>
        <v>3678</v>
      </c>
      <c r="Z15">
        <f t="shared" si="21"/>
        <v>8</v>
      </c>
      <c r="AA15">
        <f t="shared" si="22"/>
        <v>285</v>
      </c>
      <c r="AB15" s="12">
        <f t="shared" si="23"/>
        <v>2013</v>
      </c>
      <c r="AC15">
        <f t="shared" si="24"/>
        <v>2186</v>
      </c>
      <c r="AD15" s="18">
        <f t="shared" si="25"/>
        <v>186</v>
      </c>
      <c r="AE15" s="12">
        <f t="shared" si="26"/>
        <v>1610</v>
      </c>
      <c r="AF15" s="18">
        <f t="shared" si="27"/>
        <v>142</v>
      </c>
      <c r="AG15" s="19">
        <f t="shared" si="28"/>
        <v>21703</v>
      </c>
      <c r="AH15">
        <f t="shared" si="29"/>
        <v>214</v>
      </c>
      <c r="AI15" t="str">
        <f t="shared" si="30"/>
        <v>II</v>
      </c>
      <c r="AJ15" s="11">
        <f t="shared" si="31"/>
        <v>365</v>
      </c>
      <c r="AK15">
        <f t="shared" si="32"/>
        <v>651</v>
      </c>
      <c r="AL15" s="14">
        <f t="shared" si="33"/>
        <v>364</v>
      </c>
      <c r="AM15">
        <f t="shared" si="34"/>
        <v>2258</v>
      </c>
      <c r="AN15">
        <f t="shared" si="35"/>
        <v>1655</v>
      </c>
      <c r="AO15" s="11">
        <f t="shared" si="36"/>
        <v>1665</v>
      </c>
      <c r="AP15" s="3">
        <f t="shared" si="37"/>
        <v>1657</v>
      </c>
      <c r="AQ15" s="11">
        <f t="shared" si="38"/>
        <v>309</v>
      </c>
      <c r="AR15">
        <f t="shared" si="39"/>
        <v>6666</v>
      </c>
      <c r="AS15" s="13" t="str">
        <f t="shared" si="40"/>
        <v>Adjacent, (88% overlap)</v>
      </c>
      <c r="AT15" t="str">
        <f t="shared" si="41"/>
        <v/>
      </c>
      <c r="AU15" t="str">
        <f t="shared" si="42"/>
        <v>Y</v>
      </c>
      <c r="AV15" s="3">
        <f t="shared" si="43"/>
        <v>454</v>
      </c>
      <c r="AW15">
        <f t="shared" si="44"/>
        <v>0</v>
      </c>
      <c r="AX15">
        <f t="shared" si="45"/>
        <v>0</v>
      </c>
      <c r="AY15" s="11">
        <f t="shared" si="46"/>
        <v>100</v>
      </c>
      <c r="AZ15">
        <f t="shared" si="47"/>
        <v>0</v>
      </c>
    </row>
    <row r="16" spans="1:52">
      <c r="A16">
        <v>70</v>
      </c>
      <c r="B16" s="27" t="str">
        <f t="shared" si="0"/>
        <v>011</v>
      </c>
      <c r="C16" s="28" t="s">
        <v>870</v>
      </c>
      <c r="D16" s="27" t="str">
        <f t="shared" si="1"/>
        <v>Housing Site</v>
      </c>
      <c r="E16" t="str">
        <f t="shared" si="2"/>
        <v>0.24</v>
      </c>
      <c r="F16" t="str">
        <f t="shared" si="3"/>
        <v>B025</v>
      </c>
      <c r="G16" t="str">
        <f t="shared" si="4"/>
        <v>Y</v>
      </c>
      <c r="H16">
        <f t="shared" si="5"/>
        <v>1315</v>
      </c>
      <c r="I16" t="str">
        <f t="shared" si="6"/>
        <v>Brentwood AQMA No.4</v>
      </c>
      <c r="J16">
        <f t="shared" si="7"/>
        <v>13255</v>
      </c>
      <c r="K16" t="str">
        <f t="shared" si="8"/>
        <v>Epping Forest</v>
      </c>
      <c r="L16">
        <f t="shared" si="9"/>
        <v>18839</v>
      </c>
      <c r="M16" t="str">
        <f t="shared" si="10"/>
        <v>Thames Estuary &amp; Marshes</v>
      </c>
      <c r="N16">
        <f t="shared" si="11"/>
        <v>3049</v>
      </c>
      <c r="O16" t="str">
        <f t="shared" si="12"/>
        <v>The Coppice, Kelvedon Hatch</v>
      </c>
      <c r="P16" t="s">
        <v>2312</v>
      </c>
      <c r="Q16" t="s">
        <v>2312</v>
      </c>
      <c r="R16" s="15">
        <f t="shared" si="13"/>
        <v>3363</v>
      </c>
      <c r="S16" s="3" t="str">
        <f t="shared" si="14"/>
        <v>The Manor</v>
      </c>
      <c r="T16">
        <f t="shared" si="15"/>
        <v>825</v>
      </c>
      <c r="U16">
        <f t="shared" si="16"/>
        <v>3036</v>
      </c>
      <c r="V16" s="11">
        <f t="shared" si="17"/>
        <v>249</v>
      </c>
      <c r="W16">
        <f t="shared" si="18"/>
        <v>249</v>
      </c>
      <c r="X16" s="18">
        <f t="shared" si="19"/>
        <v>39</v>
      </c>
      <c r="Y16">
        <f t="shared" si="20"/>
        <v>3736</v>
      </c>
      <c r="Z16">
        <f t="shared" si="21"/>
        <v>23</v>
      </c>
      <c r="AA16">
        <f t="shared" si="22"/>
        <v>753</v>
      </c>
      <c r="AB16" s="12">
        <f t="shared" si="23"/>
        <v>2742</v>
      </c>
      <c r="AC16">
        <f t="shared" si="24"/>
        <v>2875</v>
      </c>
      <c r="AD16" s="18">
        <f t="shared" si="25"/>
        <v>667</v>
      </c>
      <c r="AE16" s="12">
        <f t="shared" si="26"/>
        <v>2360</v>
      </c>
      <c r="AF16" s="11">
        <f t="shared" si="27"/>
        <v>740</v>
      </c>
      <c r="AG16" s="19">
        <f t="shared" si="28"/>
        <v>21703</v>
      </c>
      <c r="AH16" s="12">
        <f t="shared" si="29"/>
        <v>5</v>
      </c>
      <c r="AI16" t="str">
        <f t="shared" si="30"/>
        <v>II</v>
      </c>
      <c r="AJ16">
        <f t="shared" si="31"/>
        <v>657</v>
      </c>
      <c r="AK16">
        <f t="shared" si="32"/>
        <v>1280</v>
      </c>
      <c r="AL16" s="3">
        <f t="shared" si="33"/>
        <v>656</v>
      </c>
      <c r="AM16">
        <f t="shared" si="34"/>
        <v>2992</v>
      </c>
      <c r="AN16">
        <f t="shared" si="35"/>
        <v>2411</v>
      </c>
      <c r="AO16" s="11">
        <f t="shared" si="36"/>
        <v>2397</v>
      </c>
      <c r="AP16" s="3">
        <f t="shared" si="37"/>
        <v>1415</v>
      </c>
      <c r="AQ16" s="11">
        <f t="shared" si="38"/>
        <v>312</v>
      </c>
      <c r="AR16">
        <f t="shared" si="39"/>
        <v>7376</v>
      </c>
      <c r="AS16" s="3">
        <f t="shared" si="40"/>
        <v>15</v>
      </c>
      <c r="AT16" t="str">
        <f t="shared" si="41"/>
        <v/>
      </c>
      <c r="AU16" t="str">
        <f t="shared" si="42"/>
        <v/>
      </c>
      <c r="AV16" s="3">
        <f t="shared" si="43"/>
        <v>873</v>
      </c>
      <c r="AW16">
        <f t="shared" si="44"/>
        <v>0</v>
      </c>
      <c r="AX16">
        <f t="shared" si="45"/>
        <v>0</v>
      </c>
      <c r="AY16" s="11">
        <f t="shared" si="46"/>
        <v>100</v>
      </c>
      <c r="AZ16">
        <f t="shared" si="47"/>
        <v>0</v>
      </c>
    </row>
    <row r="17" spans="1:52">
      <c r="A17">
        <v>235</v>
      </c>
      <c r="B17" s="27" t="str">
        <f t="shared" si="0"/>
        <v>011B &amp; 011C</v>
      </c>
      <c r="C17" s="28" t="s">
        <v>1846</v>
      </c>
      <c r="D17" s="27" t="str">
        <f t="shared" si="1"/>
        <v>Housing Site</v>
      </c>
      <c r="E17" t="str">
        <f t="shared" si="2"/>
        <v>3.3</v>
      </c>
      <c r="F17" t="str">
        <f t="shared" si="3"/>
        <v>G038</v>
      </c>
      <c r="G17" t="str">
        <f t="shared" si="4"/>
        <v/>
      </c>
      <c r="H17">
        <f t="shared" si="5"/>
        <v>1264</v>
      </c>
      <c r="I17" t="str">
        <f t="shared" si="6"/>
        <v>Brentwood AQMA No.4</v>
      </c>
      <c r="J17">
        <f t="shared" si="7"/>
        <v>13110</v>
      </c>
      <c r="K17" t="str">
        <f t="shared" si="8"/>
        <v>Epping Forest</v>
      </c>
      <c r="L17">
        <f t="shared" si="9"/>
        <v>18792</v>
      </c>
      <c r="M17" t="str">
        <f t="shared" si="10"/>
        <v>Thames Estuary &amp; Marshes</v>
      </c>
      <c r="N17">
        <f t="shared" si="11"/>
        <v>2858</v>
      </c>
      <c r="O17" t="str">
        <f t="shared" si="12"/>
        <v>The Coppice, Kelvedon Hatch</v>
      </c>
      <c r="P17" t="s">
        <v>2312</v>
      </c>
      <c r="Q17" t="s">
        <v>2312</v>
      </c>
      <c r="R17" s="15">
        <f t="shared" si="13"/>
        <v>3345</v>
      </c>
      <c r="S17" s="3" t="str">
        <f t="shared" si="14"/>
        <v>The Manor</v>
      </c>
      <c r="T17">
        <f t="shared" si="15"/>
        <v>812</v>
      </c>
      <c r="U17">
        <f t="shared" si="16"/>
        <v>3015</v>
      </c>
      <c r="V17" s="11">
        <f t="shared" si="17"/>
        <v>220</v>
      </c>
      <c r="W17">
        <f t="shared" si="18"/>
        <v>201</v>
      </c>
      <c r="X17" s="18">
        <f t="shared" si="19"/>
        <v>2</v>
      </c>
      <c r="Y17">
        <f t="shared" si="20"/>
        <v>3714</v>
      </c>
      <c r="Z17">
        <f t="shared" si="21"/>
        <v>5</v>
      </c>
      <c r="AA17">
        <f t="shared" si="22"/>
        <v>723</v>
      </c>
      <c r="AB17" s="12">
        <f t="shared" si="23"/>
        <v>2667</v>
      </c>
      <c r="AC17">
        <f t="shared" si="24"/>
        <v>2778</v>
      </c>
      <c r="AD17" s="18">
        <f t="shared" si="25"/>
        <v>605</v>
      </c>
      <c r="AE17" s="12">
        <f t="shared" si="26"/>
        <v>2305</v>
      </c>
      <c r="AF17" s="11">
        <f t="shared" si="27"/>
        <v>698</v>
      </c>
      <c r="AG17" s="19">
        <f t="shared" si="28"/>
        <v>21703</v>
      </c>
      <c r="AH17" s="12">
        <f t="shared" si="29"/>
        <v>0</v>
      </c>
      <c r="AI17" t="str">
        <f t="shared" si="30"/>
        <v>II</v>
      </c>
      <c r="AJ17">
        <f t="shared" si="31"/>
        <v>637</v>
      </c>
      <c r="AK17">
        <f t="shared" si="32"/>
        <v>1250</v>
      </c>
      <c r="AL17" s="3">
        <f t="shared" si="33"/>
        <v>635</v>
      </c>
      <c r="AM17">
        <f t="shared" si="34"/>
        <v>2969</v>
      </c>
      <c r="AN17">
        <f t="shared" si="35"/>
        <v>2361</v>
      </c>
      <c r="AO17" s="11">
        <f t="shared" si="36"/>
        <v>2327</v>
      </c>
      <c r="AP17" s="3">
        <f t="shared" si="37"/>
        <v>1234</v>
      </c>
      <c r="AQ17" s="11">
        <f t="shared" si="38"/>
        <v>268</v>
      </c>
      <c r="AR17">
        <f t="shared" si="39"/>
        <v>7350</v>
      </c>
      <c r="AS17" s="13" t="str">
        <f t="shared" si="40"/>
        <v>Adjacent, (80% overlap)</v>
      </c>
      <c r="AT17" t="str">
        <f t="shared" si="41"/>
        <v/>
      </c>
      <c r="AU17" t="str">
        <f t="shared" si="42"/>
        <v>Y</v>
      </c>
      <c r="AV17" s="3">
        <f t="shared" si="43"/>
        <v>732</v>
      </c>
      <c r="AW17">
        <f t="shared" si="44"/>
        <v>0</v>
      </c>
      <c r="AX17">
        <f t="shared" si="45"/>
        <v>0</v>
      </c>
      <c r="AY17" s="11">
        <f t="shared" si="46"/>
        <v>61.728000000000002</v>
      </c>
      <c r="AZ17">
        <f t="shared" si="47"/>
        <v>0</v>
      </c>
    </row>
    <row r="18" spans="1:52">
      <c r="A18">
        <v>71</v>
      </c>
      <c r="B18" s="27" t="str">
        <f t="shared" si="0"/>
        <v>012</v>
      </c>
      <c r="C18" s="28" t="s">
        <v>877</v>
      </c>
      <c r="D18" s="27" t="str">
        <f t="shared" si="1"/>
        <v>Housing Site</v>
      </c>
      <c r="E18" t="str">
        <f t="shared" si="2"/>
        <v>0.06</v>
      </c>
      <c r="F18" t="str">
        <f t="shared" si="3"/>
        <v>B142</v>
      </c>
      <c r="G18" t="str">
        <f t="shared" si="4"/>
        <v>Y</v>
      </c>
      <c r="H18" s="11">
        <f t="shared" si="5"/>
        <v>543</v>
      </c>
      <c r="I18" t="str">
        <f t="shared" si="6"/>
        <v>Brentwood AQMA No.4</v>
      </c>
      <c r="J18">
        <f t="shared" si="7"/>
        <v>14617</v>
      </c>
      <c r="K18" t="str">
        <f t="shared" si="8"/>
        <v>Epping Forest</v>
      </c>
      <c r="L18">
        <f t="shared" si="9"/>
        <v>17781</v>
      </c>
      <c r="M18" t="str">
        <f t="shared" si="10"/>
        <v>Thames Estuary &amp; Marshes</v>
      </c>
      <c r="N18">
        <f t="shared" si="11"/>
        <v>2970</v>
      </c>
      <c r="O18" t="str">
        <f t="shared" si="12"/>
        <v>Thorndon Park</v>
      </c>
      <c r="P18" t="s">
        <v>2312</v>
      </c>
      <c r="Q18" t="s">
        <v>2312</v>
      </c>
      <c r="R18" s="15">
        <f t="shared" si="13"/>
        <v>4054</v>
      </c>
      <c r="S18" s="3" t="str">
        <f t="shared" si="14"/>
        <v>The Manor</v>
      </c>
      <c r="T18">
        <f t="shared" si="15"/>
        <v>775</v>
      </c>
      <c r="U18">
        <f t="shared" si="16"/>
        <v>2067</v>
      </c>
      <c r="V18" s="11">
        <f t="shared" si="17"/>
        <v>200</v>
      </c>
      <c r="W18">
        <f t="shared" si="18"/>
        <v>415</v>
      </c>
      <c r="X18" s="17">
        <f t="shared" si="19"/>
        <v>145</v>
      </c>
      <c r="Y18">
        <f t="shared" si="20"/>
        <v>4571</v>
      </c>
      <c r="Z18">
        <f t="shared" si="21"/>
        <v>665</v>
      </c>
      <c r="AA18">
        <f t="shared" si="22"/>
        <v>1227</v>
      </c>
      <c r="AB18" s="12">
        <f t="shared" si="23"/>
        <v>1647</v>
      </c>
      <c r="AC18">
        <f t="shared" si="24"/>
        <v>1674</v>
      </c>
      <c r="AD18" s="18">
        <f t="shared" si="25"/>
        <v>563</v>
      </c>
      <c r="AE18" s="12">
        <f t="shared" si="26"/>
        <v>1410</v>
      </c>
      <c r="AF18" s="11">
        <f t="shared" si="27"/>
        <v>562</v>
      </c>
      <c r="AG18" s="19">
        <f t="shared" si="28"/>
        <v>11136</v>
      </c>
      <c r="AH18">
        <f t="shared" si="29"/>
        <v>850</v>
      </c>
      <c r="AI18" t="str">
        <f t="shared" si="30"/>
        <v>II</v>
      </c>
      <c r="AJ18">
        <f t="shared" si="31"/>
        <v>1262</v>
      </c>
      <c r="AK18">
        <f t="shared" si="32"/>
        <v>1394</v>
      </c>
      <c r="AL18" s="3">
        <f t="shared" si="33"/>
        <v>875</v>
      </c>
      <c r="AM18">
        <f t="shared" si="34"/>
        <v>2292</v>
      </c>
      <c r="AN18">
        <f t="shared" si="35"/>
        <v>1407</v>
      </c>
      <c r="AO18" s="17">
        <f t="shared" si="36"/>
        <v>1352</v>
      </c>
      <c r="AP18" s="3">
        <f t="shared" si="37"/>
        <v>901</v>
      </c>
      <c r="AQ18">
        <f t="shared" si="38"/>
        <v>1210</v>
      </c>
      <c r="AR18">
        <f t="shared" si="39"/>
        <v>6832</v>
      </c>
      <c r="AS18" s="3">
        <f t="shared" si="40"/>
        <v>7</v>
      </c>
      <c r="AT18" t="str">
        <f t="shared" si="41"/>
        <v/>
      </c>
      <c r="AU18" t="str">
        <f t="shared" si="42"/>
        <v/>
      </c>
      <c r="AV18" s="3">
        <f t="shared" si="43"/>
        <v>510</v>
      </c>
      <c r="AW18">
        <f t="shared" si="44"/>
        <v>0</v>
      </c>
      <c r="AX18">
        <f t="shared" si="45"/>
        <v>0</v>
      </c>
      <c r="AY18">
        <f t="shared" si="46"/>
        <v>0</v>
      </c>
      <c r="AZ18">
        <f t="shared" si="47"/>
        <v>0</v>
      </c>
    </row>
    <row r="19" spans="1:52">
      <c r="A19">
        <v>72</v>
      </c>
      <c r="B19" s="27" t="str">
        <f t="shared" si="0"/>
        <v>013A</v>
      </c>
      <c r="C19" s="28" t="s">
        <v>883</v>
      </c>
      <c r="D19" s="27" t="str">
        <f t="shared" si="1"/>
        <v>Housing Site</v>
      </c>
      <c r="E19" t="str">
        <f t="shared" si="2"/>
        <v>0.18</v>
      </c>
      <c r="F19" t="str">
        <f t="shared" si="3"/>
        <v>G154</v>
      </c>
      <c r="G19" t="str">
        <f t="shared" si="4"/>
        <v/>
      </c>
      <c r="H19">
        <f t="shared" si="5"/>
        <v>1850</v>
      </c>
      <c r="I19" t="str">
        <f t="shared" si="6"/>
        <v>Havering AQMA</v>
      </c>
      <c r="J19">
        <f t="shared" si="7"/>
        <v>16107</v>
      </c>
      <c r="K19" t="str">
        <f t="shared" si="8"/>
        <v>Epping Forest</v>
      </c>
      <c r="L19">
        <f t="shared" si="9"/>
        <v>14756</v>
      </c>
      <c r="M19" t="str">
        <f t="shared" si="10"/>
        <v>Thames Estuary &amp; Marshes</v>
      </c>
      <c r="N19" s="11">
        <f t="shared" si="11"/>
        <v>941</v>
      </c>
      <c r="O19" t="str">
        <f t="shared" si="12"/>
        <v>Thorndon Park</v>
      </c>
      <c r="P19" t="s">
        <v>2312</v>
      </c>
      <c r="Q19" t="s">
        <v>2312</v>
      </c>
      <c r="R19" s="15">
        <f t="shared" si="13"/>
        <v>3412</v>
      </c>
      <c r="S19" s="3" t="str">
        <f t="shared" si="14"/>
        <v>The Manor</v>
      </c>
      <c r="T19" s="11">
        <f t="shared" si="15"/>
        <v>304</v>
      </c>
      <c r="U19">
        <f t="shared" si="16"/>
        <v>92</v>
      </c>
      <c r="V19" s="11">
        <f t="shared" si="17"/>
        <v>282</v>
      </c>
      <c r="W19">
        <f t="shared" si="18"/>
        <v>107</v>
      </c>
      <c r="X19" s="18">
        <f t="shared" si="19"/>
        <v>97</v>
      </c>
      <c r="Y19">
        <f t="shared" si="20"/>
        <v>3179</v>
      </c>
      <c r="Z19">
        <f t="shared" si="21"/>
        <v>477</v>
      </c>
      <c r="AA19">
        <f t="shared" si="22"/>
        <v>938</v>
      </c>
      <c r="AB19" s="12">
        <f t="shared" si="23"/>
        <v>2296</v>
      </c>
      <c r="AC19">
        <f t="shared" si="24"/>
        <v>227</v>
      </c>
      <c r="AD19" s="18">
        <f t="shared" si="25"/>
        <v>0</v>
      </c>
      <c r="AE19" s="18">
        <f t="shared" si="26"/>
        <v>217</v>
      </c>
      <c r="AF19" s="18">
        <f t="shared" si="27"/>
        <v>118</v>
      </c>
      <c r="AG19" s="19">
        <f t="shared" si="28"/>
        <v>17174</v>
      </c>
      <c r="AH19">
        <f t="shared" si="29"/>
        <v>188</v>
      </c>
      <c r="AI19" t="str">
        <f t="shared" si="30"/>
        <v>II</v>
      </c>
      <c r="AJ19">
        <f t="shared" si="31"/>
        <v>716</v>
      </c>
      <c r="AK19">
        <f t="shared" si="32"/>
        <v>2006</v>
      </c>
      <c r="AL19" s="3">
        <f t="shared" si="33"/>
        <v>697</v>
      </c>
      <c r="AM19">
        <f t="shared" si="34"/>
        <v>1241</v>
      </c>
      <c r="AN19">
        <f t="shared" si="35"/>
        <v>98</v>
      </c>
      <c r="AO19" s="18">
        <f t="shared" si="36"/>
        <v>199</v>
      </c>
      <c r="AP19" s="3">
        <f t="shared" si="37"/>
        <v>1272</v>
      </c>
      <c r="AQ19" s="11">
        <f t="shared" si="38"/>
        <v>188</v>
      </c>
      <c r="AR19">
        <f t="shared" si="39"/>
        <v>3101</v>
      </c>
      <c r="AS19" s="3">
        <f t="shared" si="40"/>
        <v>102</v>
      </c>
      <c r="AT19" t="str">
        <f t="shared" si="41"/>
        <v/>
      </c>
      <c r="AU19" t="str">
        <f t="shared" si="42"/>
        <v/>
      </c>
      <c r="AV19" s="3">
        <f t="shared" si="43"/>
        <v>608</v>
      </c>
      <c r="AW19">
        <f t="shared" si="44"/>
        <v>0</v>
      </c>
      <c r="AX19">
        <f t="shared" si="45"/>
        <v>0</v>
      </c>
      <c r="AY19">
        <f t="shared" si="46"/>
        <v>0</v>
      </c>
      <c r="AZ19">
        <f t="shared" si="47"/>
        <v>0</v>
      </c>
    </row>
    <row r="20" spans="1:52">
      <c r="A20">
        <v>36</v>
      </c>
      <c r="B20" s="27" t="str">
        <f t="shared" si="0"/>
        <v>013B</v>
      </c>
      <c r="C20" s="28" t="s">
        <v>2374</v>
      </c>
      <c r="D20" s="27" t="str">
        <f t="shared" si="1"/>
        <v>Housing Site</v>
      </c>
      <c r="E20" t="str">
        <f t="shared" si="2"/>
        <v>0.61</v>
      </c>
      <c r="F20" t="str">
        <f t="shared" si="3"/>
        <v/>
      </c>
      <c r="G20" t="str">
        <f t="shared" si="4"/>
        <v>Y</v>
      </c>
      <c r="H20">
        <f t="shared" si="5"/>
        <v>1850</v>
      </c>
      <c r="I20" t="str">
        <f t="shared" si="6"/>
        <v>Havering AQMA</v>
      </c>
      <c r="J20">
        <f t="shared" si="7"/>
        <v>16085</v>
      </c>
      <c r="K20" t="str">
        <f t="shared" si="8"/>
        <v>Epping Forest</v>
      </c>
      <c r="L20">
        <f t="shared" si="9"/>
        <v>14753</v>
      </c>
      <c r="M20" t="str">
        <f t="shared" si="10"/>
        <v>Thames Estuary &amp; Marshes</v>
      </c>
      <c r="N20" s="11">
        <f t="shared" si="11"/>
        <v>924</v>
      </c>
      <c r="O20" t="str">
        <f t="shared" si="12"/>
        <v>Thorndon Park</v>
      </c>
      <c r="P20" t="s">
        <v>2312</v>
      </c>
      <c r="Q20" t="s">
        <v>2312</v>
      </c>
      <c r="R20" s="15">
        <f t="shared" si="13"/>
        <v>3407</v>
      </c>
      <c r="S20" s="3" t="str">
        <f t="shared" si="14"/>
        <v>The Manor</v>
      </c>
      <c r="T20" s="11">
        <f t="shared" si="15"/>
        <v>288</v>
      </c>
      <c r="U20">
        <f t="shared" si="16"/>
        <v>46</v>
      </c>
      <c r="V20" s="11">
        <f t="shared" si="17"/>
        <v>253</v>
      </c>
      <c r="W20">
        <f t="shared" si="18"/>
        <v>92</v>
      </c>
      <c r="X20" s="18">
        <f t="shared" si="19"/>
        <v>82</v>
      </c>
      <c r="Y20">
        <f t="shared" si="20"/>
        <v>3179</v>
      </c>
      <c r="Z20">
        <f t="shared" si="21"/>
        <v>433</v>
      </c>
      <c r="AA20">
        <f t="shared" si="22"/>
        <v>938</v>
      </c>
      <c r="AB20" s="12">
        <f t="shared" si="23"/>
        <v>2240</v>
      </c>
      <c r="AC20">
        <f t="shared" si="24"/>
        <v>227</v>
      </c>
      <c r="AD20" s="18">
        <f t="shared" si="25"/>
        <v>0</v>
      </c>
      <c r="AE20" s="18">
        <f t="shared" si="26"/>
        <v>217</v>
      </c>
      <c r="AF20" s="18">
        <f t="shared" si="27"/>
        <v>115</v>
      </c>
      <c r="AG20" s="19">
        <f t="shared" si="28"/>
        <v>17174</v>
      </c>
      <c r="AH20">
        <f t="shared" si="29"/>
        <v>167</v>
      </c>
      <c r="AI20" t="str">
        <f t="shared" si="30"/>
        <v>II</v>
      </c>
      <c r="AJ20">
        <f t="shared" si="31"/>
        <v>716</v>
      </c>
      <c r="AK20">
        <f t="shared" si="32"/>
        <v>1951</v>
      </c>
      <c r="AL20" s="3">
        <f t="shared" si="33"/>
        <v>697</v>
      </c>
      <c r="AM20">
        <f t="shared" si="34"/>
        <v>1186</v>
      </c>
      <c r="AN20">
        <f t="shared" si="35"/>
        <v>43</v>
      </c>
      <c r="AO20" s="18">
        <f t="shared" si="36"/>
        <v>195</v>
      </c>
      <c r="AP20" s="3">
        <f t="shared" si="37"/>
        <v>1234</v>
      </c>
      <c r="AQ20" s="11">
        <f t="shared" si="38"/>
        <v>188</v>
      </c>
      <c r="AR20">
        <f t="shared" si="39"/>
        <v>3101</v>
      </c>
      <c r="AS20" s="3">
        <f t="shared" si="40"/>
        <v>60</v>
      </c>
      <c r="AT20" t="str">
        <f t="shared" si="41"/>
        <v/>
      </c>
      <c r="AU20" t="str">
        <f t="shared" si="42"/>
        <v/>
      </c>
      <c r="AV20" s="3">
        <f t="shared" si="43"/>
        <v>605</v>
      </c>
      <c r="AW20">
        <f t="shared" si="44"/>
        <v>0</v>
      </c>
      <c r="AX20">
        <f t="shared" si="45"/>
        <v>0</v>
      </c>
      <c r="AY20">
        <f t="shared" si="46"/>
        <v>0</v>
      </c>
      <c r="AZ20">
        <f t="shared" si="47"/>
        <v>0</v>
      </c>
    </row>
    <row r="21" spans="1:52">
      <c r="A21">
        <v>126</v>
      </c>
      <c r="B21" s="27" t="str">
        <f t="shared" si="0"/>
        <v>014</v>
      </c>
      <c r="C21" s="28" t="s">
        <v>2375</v>
      </c>
      <c r="D21" s="27" t="str">
        <f t="shared" si="1"/>
        <v>Housing Site</v>
      </c>
      <c r="E21" t="str">
        <f t="shared" si="2"/>
        <v>0.28</v>
      </c>
      <c r="F21" t="str">
        <f t="shared" si="3"/>
        <v/>
      </c>
      <c r="G21" t="str">
        <f t="shared" si="4"/>
        <v/>
      </c>
      <c r="H21">
        <f t="shared" si="5"/>
        <v>1804</v>
      </c>
      <c r="I21" t="str">
        <f t="shared" si="6"/>
        <v>Havering AQMA</v>
      </c>
      <c r="J21">
        <f t="shared" si="7"/>
        <v>16068</v>
      </c>
      <c r="K21" t="str">
        <f t="shared" si="8"/>
        <v>Epping Forest</v>
      </c>
      <c r="L21">
        <f t="shared" si="9"/>
        <v>14800</v>
      </c>
      <c r="M21" t="str">
        <f t="shared" si="10"/>
        <v>Thames Estuary &amp; Marshes</v>
      </c>
      <c r="N21" s="11">
        <f t="shared" si="11"/>
        <v>1003</v>
      </c>
      <c r="O21" t="str">
        <f t="shared" si="12"/>
        <v>Thorndon Park</v>
      </c>
      <c r="P21" t="s">
        <v>2312</v>
      </c>
      <c r="Q21" t="s">
        <v>2312</v>
      </c>
      <c r="R21" s="15">
        <f t="shared" si="13"/>
        <v>3369</v>
      </c>
      <c r="S21" s="3" t="str">
        <f t="shared" si="14"/>
        <v>The Manor</v>
      </c>
      <c r="T21" s="11">
        <f t="shared" si="15"/>
        <v>267</v>
      </c>
      <c r="U21">
        <f t="shared" si="16"/>
        <v>110</v>
      </c>
      <c r="V21" s="11">
        <f t="shared" si="17"/>
        <v>239</v>
      </c>
      <c r="W21">
        <f t="shared" si="18"/>
        <v>131</v>
      </c>
      <c r="X21" s="17">
        <f t="shared" si="19"/>
        <v>153</v>
      </c>
      <c r="Y21">
        <f t="shared" si="20"/>
        <v>3132</v>
      </c>
      <c r="Z21">
        <f t="shared" si="21"/>
        <v>426</v>
      </c>
      <c r="AA21">
        <f t="shared" si="22"/>
        <v>895</v>
      </c>
      <c r="AB21" s="12">
        <f t="shared" si="23"/>
        <v>2258</v>
      </c>
      <c r="AC21">
        <f t="shared" si="24"/>
        <v>195</v>
      </c>
      <c r="AD21" s="18">
        <f t="shared" si="25"/>
        <v>0</v>
      </c>
      <c r="AE21" s="18">
        <f t="shared" si="26"/>
        <v>218</v>
      </c>
      <c r="AF21" s="18">
        <f t="shared" si="27"/>
        <v>171</v>
      </c>
      <c r="AG21" s="19">
        <f t="shared" si="28"/>
        <v>17174</v>
      </c>
      <c r="AH21">
        <f t="shared" si="29"/>
        <v>149</v>
      </c>
      <c r="AI21" t="str">
        <f t="shared" si="30"/>
        <v>II</v>
      </c>
      <c r="AJ21">
        <f t="shared" si="31"/>
        <v>680</v>
      </c>
      <c r="AK21">
        <f t="shared" si="32"/>
        <v>1957</v>
      </c>
      <c r="AL21" s="3">
        <f t="shared" si="33"/>
        <v>661</v>
      </c>
      <c r="AM21">
        <f t="shared" si="34"/>
        <v>1189</v>
      </c>
      <c r="AN21">
        <f t="shared" si="35"/>
        <v>49</v>
      </c>
      <c r="AO21" s="18">
        <f t="shared" si="36"/>
        <v>256</v>
      </c>
      <c r="AP21" s="3">
        <f t="shared" si="37"/>
        <v>1225</v>
      </c>
      <c r="AQ21" s="11">
        <f t="shared" si="38"/>
        <v>171</v>
      </c>
      <c r="AR21">
        <f t="shared" si="39"/>
        <v>3107</v>
      </c>
      <c r="AS21" s="3">
        <f t="shared" si="40"/>
        <v>124</v>
      </c>
      <c r="AT21" t="str">
        <f t="shared" si="41"/>
        <v/>
      </c>
      <c r="AU21" t="str">
        <f t="shared" si="42"/>
        <v/>
      </c>
      <c r="AV21" s="3">
        <f t="shared" si="43"/>
        <v>659</v>
      </c>
      <c r="AW21">
        <f t="shared" si="44"/>
        <v>0</v>
      </c>
      <c r="AX21">
        <f t="shared" si="45"/>
        <v>0</v>
      </c>
      <c r="AY21">
        <f t="shared" si="46"/>
        <v>0</v>
      </c>
      <c r="AZ21">
        <f t="shared" si="47"/>
        <v>0</v>
      </c>
    </row>
    <row r="22" spans="1:52">
      <c r="A22">
        <v>268</v>
      </c>
      <c r="B22" s="27" t="str">
        <f t="shared" si="0"/>
        <v>015</v>
      </c>
      <c r="C22" s="28" t="s">
        <v>2376</v>
      </c>
      <c r="D22" s="27" t="str">
        <f t="shared" si="1"/>
        <v>Housing Site</v>
      </c>
      <c r="E22" t="str">
        <f t="shared" si="2"/>
        <v>3.94</v>
      </c>
      <c r="F22" t="str">
        <f t="shared" si="3"/>
        <v>B214</v>
      </c>
      <c r="G22" t="str">
        <f t="shared" si="4"/>
        <v/>
      </c>
      <c r="H22">
        <f t="shared" si="5"/>
        <v>1379</v>
      </c>
      <c r="I22" t="str">
        <f t="shared" si="6"/>
        <v>Havering AQMA</v>
      </c>
      <c r="J22">
        <f t="shared" si="7"/>
        <v>15575</v>
      </c>
      <c r="K22" t="str">
        <f t="shared" si="8"/>
        <v>Epping Forest</v>
      </c>
      <c r="L22">
        <f t="shared" si="9"/>
        <v>15039</v>
      </c>
      <c r="M22" t="str">
        <f t="shared" si="10"/>
        <v>Thames Estuary &amp; Marshes</v>
      </c>
      <c r="N22" s="11">
        <f t="shared" si="11"/>
        <v>1296</v>
      </c>
      <c r="O22" t="str">
        <f t="shared" si="12"/>
        <v>Thorndon Park</v>
      </c>
      <c r="P22" t="s">
        <v>2312</v>
      </c>
      <c r="Q22" t="s">
        <v>2312</v>
      </c>
      <c r="R22" s="15">
        <f t="shared" si="13"/>
        <v>2910</v>
      </c>
      <c r="S22" s="3" t="str">
        <f t="shared" si="14"/>
        <v>The Manor</v>
      </c>
      <c r="T22" s="12" t="str">
        <f t="shared" si="15"/>
        <v>Adjacent, (2% overlap)</v>
      </c>
      <c r="U22" t="str">
        <f t="shared" si="16"/>
        <v>Adjacent, (99% overlap)</v>
      </c>
      <c r="V22" s="12" t="str">
        <f t="shared" si="17"/>
        <v>Adjacent, (5% overlap)</v>
      </c>
      <c r="W22" s="11" t="str">
        <f t="shared" si="18"/>
        <v>Adjacent, (34% overlap)</v>
      </c>
      <c r="X22" s="17">
        <f t="shared" si="19"/>
        <v>138</v>
      </c>
      <c r="Y22">
        <f t="shared" si="20"/>
        <v>2702</v>
      </c>
      <c r="Z22">
        <f t="shared" si="21"/>
        <v>114</v>
      </c>
      <c r="AA22">
        <f t="shared" si="22"/>
        <v>531</v>
      </c>
      <c r="AB22" s="12">
        <f t="shared" si="23"/>
        <v>2220</v>
      </c>
      <c r="AC22">
        <f t="shared" si="24"/>
        <v>163</v>
      </c>
      <c r="AD22" s="18">
        <f t="shared" si="25"/>
        <v>299</v>
      </c>
      <c r="AE22" s="11">
        <f t="shared" si="26"/>
        <v>444</v>
      </c>
      <c r="AF22" s="18">
        <f t="shared" si="27"/>
        <v>184</v>
      </c>
      <c r="AG22" s="19">
        <f t="shared" si="28"/>
        <v>17534</v>
      </c>
      <c r="AH22">
        <f t="shared" si="29"/>
        <v>137</v>
      </c>
      <c r="AI22" t="str">
        <f t="shared" si="30"/>
        <v>II</v>
      </c>
      <c r="AJ22">
        <f t="shared" si="31"/>
        <v>432</v>
      </c>
      <c r="AK22">
        <f t="shared" si="32"/>
        <v>1873</v>
      </c>
      <c r="AL22" s="3">
        <f t="shared" si="33"/>
        <v>415</v>
      </c>
      <c r="AM22">
        <f t="shared" si="34"/>
        <v>858</v>
      </c>
      <c r="AN22">
        <f t="shared" si="35"/>
        <v>203</v>
      </c>
      <c r="AO22" s="18">
        <f t="shared" si="36"/>
        <v>573</v>
      </c>
      <c r="AP22" s="3">
        <f t="shared" si="37"/>
        <v>786</v>
      </c>
      <c r="AQ22" s="12" t="str">
        <f t="shared" si="38"/>
        <v>Adjacent, (99% overlap)</v>
      </c>
      <c r="AR22">
        <f t="shared" si="39"/>
        <v>3107</v>
      </c>
      <c r="AS22" s="13" t="str">
        <f t="shared" si="40"/>
        <v>Adjacent, (81% overlap)</v>
      </c>
      <c r="AT22" t="str">
        <f t="shared" si="41"/>
        <v/>
      </c>
      <c r="AU22" t="str">
        <f t="shared" si="42"/>
        <v/>
      </c>
      <c r="AV22" s="3">
        <f t="shared" si="43"/>
        <v>970</v>
      </c>
      <c r="AW22">
        <f t="shared" si="44"/>
        <v>0</v>
      </c>
      <c r="AX22">
        <f t="shared" si="45"/>
        <v>0</v>
      </c>
      <c r="AY22" s="11">
        <f t="shared" si="46"/>
        <v>22.303999999999998</v>
      </c>
      <c r="AZ22">
        <f t="shared" si="47"/>
        <v>0</v>
      </c>
    </row>
    <row r="23" spans="1:52">
      <c r="A23">
        <v>118</v>
      </c>
      <c r="B23" s="27" t="str">
        <f t="shared" si="0"/>
        <v>016A</v>
      </c>
      <c r="C23" s="28" t="s">
        <v>1215</v>
      </c>
      <c r="D23" s="27" t="str">
        <f t="shared" si="1"/>
        <v>Housing Site</v>
      </c>
      <c r="E23" t="str">
        <f t="shared" si="2"/>
        <v>0.49</v>
      </c>
      <c r="F23" t="str">
        <f t="shared" si="3"/>
        <v>B220</v>
      </c>
      <c r="G23" t="str">
        <f t="shared" si="4"/>
        <v>Potential</v>
      </c>
      <c r="H23">
        <f t="shared" si="5"/>
        <v>1102</v>
      </c>
      <c r="I23" t="str">
        <f t="shared" si="6"/>
        <v>Havering AQMA</v>
      </c>
      <c r="J23">
        <f t="shared" si="7"/>
        <v>17745</v>
      </c>
      <c r="K23" t="str">
        <f t="shared" si="8"/>
        <v>Epping Forest</v>
      </c>
      <c r="L23">
        <f t="shared" si="9"/>
        <v>12694</v>
      </c>
      <c r="M23" t="str">
        <f t="shared" si="10"/>
        <v>Thames Estuary &amp; Marshes</v>
      </c>
      <c r="N23" s="11">
        <f t="shared" si="11"/>
        <v>1763</v>
      </c>
      <c r="O23" t="str">
        <f t="shared" si="12"/>
        <v>Thorndon Park</v>
      </c>
      <c r="P23" t="s">
        <v>2312</v>
      </c>
      <c r="Q23" t="s">
        <v>2312</v>
      </c>
      <c r="R23" s="16">
        <f t="shared" si="13"/>
        <v>1922</v>
      </c>
      <c r="S23" s="3" t="str">
        <f t="shared" si="14"/>
        <v>Cranham Brickfields</v>
      </c>
      <c r="T23" s="11">
        <f t="shared" si="15"/>
        <v>398</v>
      </c>
      <c r="U23" t="str">
        <f t="shared" si="16"/>
        <v>Adjacent, (100% overlap)</v>
      </c>
      <c r="V23" s="12" t="str">
        <f t="shared" si="17"/>
        <v>Adjacent, (28% overlap)</v>
      </c>
      <c r="W23">
        <f t="shared" si="18"/>
        <v>297</v>
      </c>
      <c r="X23" s="18">
        <f t="shared" si="19"/>
        <v>80</v>
      </c>
      <c r="Y23">
        <f t="shared" si="20"/>
        <v>2980</v>
      </c>
      <c r="Z23">
        <f t="shared" si="21"/>
        <v>2946</v>
      </c>
      <c r="AA23">
        <f t="shared" si="22"/>
        <v>1964</v>
      </c>
      <c r="AB23" s="12">
        <f t="shared" si="23"/>
        <v>4748</v>
      </c>
      <c r="AC23">
        <f t="shared" si="24"/>
        <v>2220</v>
      </c>
      <c r="AD23" s="12">
        <f t="shared" si="25"/>
        <v>2528</v>
      </c>
      <c r="AE23" s="12">
        <f t="shared" si="26"/>
        <v>2147</v>
      </c>
      <c r="AF23" s="12">
        <f t="shared" si="27"/>
        <v>2355</v>
      </c>
      <c r="AG23" s="19">
        <f t="shared" si="28"/>
        <v>17534</v>
      </c>
      <c r="AH23">
        <f t="shared" si="29"/>
        <v>242</v>
      </c>
      <c r="AI23" t="str">
        <f t="shared" si="30"/>
        <v>II</v>
      </c>
      <c r="AJ23">
        <f t="shared" si="31"/>
        <v>1892</v>
      </c>
      <c r="AK23">
        <f t="shared" si="32"/>
        <v>4517</v>
      </c>
      <c r="AL23" s="3">
        <f t="shared" si="33"/>
        <v>1198</v>
      </c>
      <c r="AM23">
        <f t="shared" si="34"/>
        <v>3674</v>
      </c>
      <c r="AN23">
        <f t="shared" si="35"/>
        <v>2045</v>
      </c>
      <c r="AO23" s="17">
        <f t="shared" si="36"/>
        <v>1191</v>
      </c>
      <c r="AP23" s="3">
        <f t="shared" si="37"/>
        <v>667</v>
      </c>
      <c r="AQ23" s="12" t="str">
        <f t="shared" si="38"/>
        <v>Adjacent, (100% overlap)</v>
      </c>
      <c r="AR23">
        <f t="shared" si="39"/>
        <v>494</v>
      </c>
      <c r="AS23" s="13" t="str">
        <f t="shared" si="40"/>
        <v>Adjacent, (100% overlap)</v>
      </c>
      <c r="AT23" t="str">
        <f t="shared" si="41"/>
        <v/>
      </c>
      <c r="AU23" t="str">
        <f t="shared" si="42"/>
        <v/>
      </c>
      <c r="AV23" s="3">
        <f t="shared" si="43"/>
        <v>325</v>
      </c>
      <c r="AW23">
        <f t="shared" si="44"/>
        <v>0</v>
      </c>
      <c r="AX23">
        <f t="shared" si="45"/>
        <v>0</v>
      </c>
      <c r="AY23" s="11">
        <f t="shared" si="46"/>
        <v>100</v>
      </c>
      <c r="AZ23">
        <f t="shared" si="47"/>
        <v>0</v>
      </c>
    </row>
    <row r="24" spans="1:52">
      <c r="A24">
        <v>117</v>
      </c>
      <c r="B24" s="27" t="str">
        <f t="shared" si="0"/>
        <v>016B</v>
      </c>
      <c r="C24" s="28" t="s">
        <v>1215</v>
      </c>
      <c r="D24" s="27" t="str">
        <f t="shared" si="1"/>
        <v>Housing Site</v>
      </c>
      <c r="E24" t="str">
        <f t="shared" si="2"/>
        <v>2.77</v>
      </c>
      <c r="F24" t="str">
        <f t="shared" si="3"/>
        <v>B220</v>
      </c>
      <c r="G24" t="str">
        <f t="shared" si="4"/>
        <v>Discounted</v>
      </c>
      <c r="H24">
        <f t="shared" si="5"/>
        <v>1046</v>
      </c>
      <c r="I24" t="str">
        <f t="shared" si="6"/>
        <v>Havering AQMA</v>
      </c>
      <c r="J24">
        <f t="shared" si="7"/>
        <v>17779</v>
      </c>
      <c r="K24" t="str">
        <f t="shared" si="8"/>
        <v>Epping Forest</v>
      </c>
      <c r="L24">
        <f t="shared" si="9"/>
        <v>12544</v>
      </c>
      <c r="M24" t="str">
        <f t="shared" si="10"/>
        <v>Thames Estuary &amp; Marshes</v>
      </c>
      <c r="N24" s="11">
        <f t="shared" si="11"/>
        <v>1688</v>
      </c>
      <c r="O24" t="str">
        <f t="shared" si="12"/>
        <v>Thorndon Park</v>
      </c>
      <c r="P24" t="s">
        <v>2312</v>
      </c>
      <c r="Q24" t="s">
        <v>2312</v>
      </c>
      <c r="R24" s="16">
        <f t="shared" si="13"/>
        <v>1851</v>
      </c>
      <c r="S24" s="3" t="str">
        <f t="shared" si="14"/>
        <v>Cranham Brickfields</v>
      </c>
      <c r="T24" s="11">
        <f t="shared" si="15"/>
        <v>216</v>
      </c>
      <c r="U24" t="str">
        <f t="shared" si="16"/>
        <v>Adjacent, (100% overlap)</v>
      </c>
      <c r="V24" s="12" t="str">
        <f t="shared" si="17"/>
        <v>Adjacent, (10% overlap)</v>
      </c>
      <c r="W24">
        <f t="shared" si="18"/>
        <v>216</v>
      </c>
      <c r="X24" s="18">
        <f t="shared" si="19"/>
        <v>3</v>
      </c>
      <c r="Y24">
        <f t="shared" si="20"/>
        <v>2955</v>
      </c>
      <c r="Z24">
        <f t="shared" si="21"/>
        <v>2962</v>
      </c>
      <c r="AA24">
        <f t="shared" si="22"/>
        <v>1998</v>
      </c>
      <c r="AB24" s="12">
        <f t="shared" si="23"/>
        <v>4730</v>
      </c>
      <c r="AC24">
        <f t="shared" si="24"/>
        <v>2202</v>
      </c>
      <c r="AD24" s="12">
        <f t="shared" si="25"/>
        <v>2519</v>
      </c>
      <c r="AE24" s="12">
        <f t="shared" si="26"/>
        <v>2138</v>
      </c>
      <c r="AF24" s="12">
        <f t="shared" si="27"/>
        <v>2343</v>
      </c>
      <c r="AG24" s="19">
        <f t="shared" si="28"/>
        <v>17534</v>
      </c>
      <c r="AH24">
        <f t="shared" si="29"/>
        <v>155</v>
      </c>
      <c r="AI24" t="str">
        <f t="shared" si="30"/>
        <v>II</v>
      </c>
      <c r="AJ24">
        <f t="shared" si="31"/>
        <v>1917</v>
      </c>
      <c r="AK24">
        <f t="shared" si="32"/>
        <v>4501</v>
      </c>
      <c r="AL24" s="3">
        <f t="shared" si="33"/>
        <v>1230</v>
      </c>
      <c r="AM24">
        <f t="shared" si="34"/>
        <v>3687</v>
      </c>
      <c r="AN24">
        <f t="shared" si="35"/>
        <v>2030</v>
      </c>
      <c r="AO24" s="17">
        <f t="shared" si="36"/>
        <v>1028</v>
      </c>
      <c r="AP24" s="3">
        <f t="shared" si="37"/>
        <v>486</v>
      </c>
      <c r="AQ24" s="12" t="str">
        <f t="shared" si="38"/>
        <v>Adjacent, (100% overlap)</v>
      </c>
      <c r="AR24">
        <f t="shared" si="39"/>
        <v>409</v>
      </c>
      <c r="AS24" s="13" t="str">
        <f t="shared" si="40"/>
        <v>Adjacent, (100% overlap)</v>
      </c>
      <c r="AT24" t="str">
        <f t="shared" si="41"/>
        <v/>
      </c>
      <c r="AU24" t="str">
        <f t="shared" si="42"/>
        <v/>
      </c>
      <c r="AV24" s="3">
        <f t="shared" si="43"/>
        <v>197</v>
      </c>
      <c r="AW24">
        <f t="shared" si="44"/>
        <v>0</v>
      </c>
      <c r="AX24">
        <f t="shared" si="45"/>
        <v>0</v>
      </c>
      <c r="AY24" s="11">
        <f t="shared" si="46"/>
        <v>100</v>
      </c>
      <c r="AZ24">
        <f t="shared" si="47"/>
        <v>0</v>
      </c>
    </row>
    <row r="25" spans="1:52">
      <c r="A25">
        <v>37</v>
      </c>
      <c r="B25" s="27" t="str">
        <f t="shared" si="0"/>
        <v>017</v>
      </c>
      <c r="C25" s="28" t="s">
        <v>2377</v>
      </c>
      <c r="D25" s="27" t="str">
        <f t="shared" si="1"/>
        <v>Mixed Use</v>
      </c>
      <c r="E25" t="str">
        <f t="shared" si="2"/>
        <v>0.53</v>
      </c>
      <c r="F25" t="str">
        <f t="shared" si="3"/>
        <v/>
      </c>
      <c r="G25" t="str">
        <f t="shared" si="4"/>
        <v/>
      </c>
      <c r="H25" s="12" t="str">
        <f t="shared" si="5"/>
        <v>Adjacent, (3% overlap)</v>
      </c>
      <c r="I25" t="str">
        <f t="shared" si="6"/>
        <v>Brentwood AQMA No.7</v>
      </c>
      <c r="J25">
        <f t="shared" si="7"/>
        <v>15696</v>
      </c>
      <c r="K25" t="str">
        <f t="shared" si="8"/>
        <v>Epping Forest</v>
      </c>
      <c r="L25">
        <f t="shared" si="9"/>
        <v>16135</v>
      </c>
      <c r="M25" t="str">
        <f t="shared" si="10"/>
        <v>Thames Estuary &amp; Marshes</v>
      </c>
      <c r="N25" s="11">
        <f t="shared" si="11"/>
        <v>1299</v>
      </c>
      <c r="O25" t="str">
        <f t="shared" si="12"/>
        <v>Thorndon Park</v>
      </c>
      <c r="P25" t="s">
        <v>2312</v>
      </c>
      <c r="Q25" t="s">
        <v>2312</v>
      </c>
      <c r="R25" s="15">
        <f t="shared" si="13"/>
        <v>3895</v>
      </c>
      <c r="S25" s="3" t="str">
        <f t="shared" si="14"/>
        <v>Hutton Country Park</v>
      </c>
      <c r="T25">
        <f t="shared" si="15"/>
        <v>1041</v>
      </c>
      <c r="U25">
        <f t="shared" si="16"/>
        <v>392</v>
      </c>
      <c r="V25">
        <f t="shared" si="17"/>
        <v>564</v>
      </c>
      <c r="W25">
        <f t="shared" si="18"/>
        <v>393</v>
      </c>
      <c r="X25" s="18">
        <f t="shared" si="19"/>
        <v>84</v>
      </c>
      <c r="Y25">
        <f t="shared" si="20"/>
        <v>4567</v>
      </c>
      <c r="Z25">
        <f t="shared" si="21"/>
        <v>11</v>
      </c>
      <c r="AA25">
        <f t="shared" si="22"/>
        <v>1855</v>
      </c>
      <c r="AB25" s="18">
        <f t="shared" si="23"/>
        <v>20</v>
      </c>
      <c r="AC25">
        <f t="shared" si="24"/>
        <v>382</v>
      </c>
      <c r="AD25" s="18">
        <f t="shared" si="25"/>
        <v>54</v>
      </c>
      <c r="AE25" s="18">
        <f t="shared" si="26"/>
        <v>0</v>
      </c>
      <c r="AF25" s="18">
        <f t="shared" si="27"/>
        <v>40</v>
      </c>
      <c r="AG25" s="19">
        <f t="shared" si="28"/>
        <v>24044</v>
      </c>
      <c r="AH25" s="11">
        <f t="shared" si="29"/>
        <v>7</v>
      </c>
      <c r="AI25" t="str">
        <f t="shared" si="30"/>
        <v>II*</v>
      </c>
      <c r="AJ25">
        <f t="shared" si="31"/>
        <v>1827</v>
      </c>
      <c r="AK25">
        <f t="shared" si="32"/>
        <v>300</v>
      </c>
      <c r="AL25" s="13" t="str">
        <f t="shared" si="33"/>
        <v>Adjacent, (4% overlap)</v>
      </c>
      <c r="AM25">
        <f t="shared" si="34"/>
        <v>897</v>
      </c>
      <c r="AN25">
        <f t="shared" si="35"/>
        <v>0</v>
      </c>
      <c r="AO25" s="18">
        <f t="shared" si="36"/>
        <v>61</v>
      </c>
      <c r="AP25" s="3">
        <f t="shared" si="37"/>
        <v>1836</v>
      </c>
      <c r="AQ25">
        <f t="shared" si="38"/>
        <v>1350</v>
      </c>
      <c r="AR25">
        <f t="shared" si="39"/>
        <v>5248</v>
      </c>
      <c r="AS25" s="3">
        <f t="shared" si="40"/>
        <v>84</v>
      </c>
      <c r="AT25" t="str">
        <f t="shared" si="41"/>
        <v/>
      </c>
      <c r="AU25" t="str">
        <f t="shared" si="42"/>
        <v/>
      </c>
      <c r="AV25" s="3">
        <f t="shared" si="43"/>
        <v>1736</v>
      </c>
      <c r="AW25">
        <f t="shared" si="44"/>
        <v>0</v>
      </c>
      <c r="AX25">
        <f t="shared" si="45"/>
        <v>0</v>
      </c>
      <c r="AY25">
        <f t="shared" si="46"/>
        <v>0</v>
      </c>
      <c r="AZ25">
        <f t="shared" si="47"/>
        <v>0</v>
      </c>
    </row>
    <row r="26" spans="1:52">
      <c r="A26">
        <v>73</v>
      </c>
      <c r="B26" s="27" t="str">
        <f t="shared" si="0"/>
        <v>018</v>
      </c>
      <c r="C26" s="28" t="s">
        <v>908</v>
      </c>
      <c r="D26" s="27" t="str">
        <f t="shared" si="1"/>
        <v>Housing Site</v>
      </c>
      <c r="E26" t="str">
        <f t="shared" si="2"/>
        <v>10.59</v>
      </c>
      <c r="F26" t="str">
        <f t="shared" si="3"/>
        <v>B207</v>
      </c>
      <c r="G26" t="str">
        <f t="shared" si="4"/>
        <v/>
      </c>
      <c r="H26" s="11">
        <f t="shared" si="5"/>
        <v>673</v>
      </c>
      <c r="I26" t="str">
        <f t="shared" si="6"/>
        <v>Brentwood AQMA No.5</v>
      </c>
      <c r="J26">
        <f t="shared" si="7"/>
        <v>17638</v>
      </c>
      <c r="K26" t="str">
        <f t="shared" si="8"/>
        <v>Epping Forest</v>
      </c>
      <c r="L26">
        <f t="shared" si="9"/>
        <v>18519</v>
      </c>
      <c r="M26" t="str">
        <f t="shared" si="10"/>
        <v>Thames Estuary &amp; Marshes</v>
      </c>
      <c r="N26">
        <f t="shared" si="11"/>
        <v>4960</v>
      </c>
      <c r="O26" t="str">
        <f t="shared" si="12"/>
        <v>The Coppice, Kelvedon Hatch</v>
      </c>
      <c r="P26" t="s">
        <v>2312</v>
      </c>
      <c r="Q26" t="s">
        <v>2312</v>
      </c>
      <c r="R26" s="15">
        <f t="shared" si="13"/>
        <v>2258</v>
      </c>
      <c r="S26" s="3" t="str">
        <f t="shared" si="14"/>
        <v>Hutton Country Park</v>
      </c>
      <c r="T26">
        <f t="shared" si="15"/>
        <v>551</v>
      </c>
      <c r="U26">
        <f t="shared" si="16"/>
        <v>5452</v>
      </c>
      <c r="V26">
        <f t="shared" si="17"/>
        <v>555</v>
      </c>
      <c r="W26" s="11" t="str">
        <f t="shared" si="18"/>
        <v>Adjacent, (12% overlap)</v>
      </c>
      <c r="X26" s="11">
        <f t="shared" si="19"/>
        <v>695</v>
      </c>
      <c r="Y26">
        <f t="shared" si="20"/>
        <v>5652</v>
      </c>
      <c r="Z26">
        <f t="shared" si="21"/>
        <v>694</v>
      </c>
      <c r="AA26">
        <f t="shared" si="22"/>
        <v>2281</v>
      </c>
      <c r="AB26" s="12">
        <f t="shared" si="23"/>
        <v>5191</v>
      </c>
      <c r="AC26">
        <f t="shared" si="24"/>
        <v>4698</v>
      </c>
      <c r="AD26" s="12">
        <f t="shared" si="25"/>
        <v>1723</v>
      </c>
      <c r="AE26" s="12">
        <f t="shared" si="26"/>
        <v>2110</v>
      </c>
      <c r="AF26" s="12">
        <f t="shared" si="27"/>
        <v>1008</v>
      </c>
      <c r="AG26" s="19">
        <f t="shared" si="28"/>
        <v>19367</v>
      </c>
      <c r="AH26" s="12">
        <f t="shared" si="29"/>
        <v>0</v>
      </c>
      <c r="AI26" t="str">
        <f t="shared" si="30"/>
        <v>II</v>
      </c>
      <c r="AJ26">
        <f t="shared" si="31"/>
        <v>5890</v>
      </c>
      <c r="AK26" s="12">
        <f t="shared" si="32"/>
        <v>0</v>
      </c>
      <c r="AL26" s="3">
        <f t="shared" si="33"/>
        <v>1437</v>
      </c>
      <c r="AM26">
        <f t="shared" si="34"/>
        <v>2937</v>
      </c>
      <c r="AN26">
        <f t="shared" si="35"/>
        <v>5285</v>
      </c>
      <c r="AO26" s="11">
        <f t="shared" si="36"/>
        <v>2248</v>
      </c>
      <c r="AP26" s="3">
        <f t="shared" si="37"/>
        <v>272</v>
      </c>
      <c r="AQ26" s="12" t="str">
        <f t="shared" si="38"/>
        <v>Adjacent, (100% overlap)</v>
      </c>
      <c r="AR26">
        <f t="shared" si="39"/>
        <v>8995</v>
      </c>
      <c r="AS26" s="13" t="str">
        <f t="shared" si="40"/>
        <v>Adjacent, (100% overlap)</v>
      </c>
      <c r="AT26" t="str">
        <f t="shared" si="41"/>
        <v/>
      </c>
      <c r="AU26" t="str">
        <f t="shared" si="42"/>
        <v/>
      </c>
      <c r="AV26" s="3">
        <f t="shared" si="43"/>
        <v>1256</v>
      </c>
      <c r="AW26">
        <f t="shared" si="44"/>
        <v>0</v>
      </c>
      <c r="AX26" s="12">
        <f t="shared" si="45"/>
        <v>100</v>
      </c>
      <c r="AY26">
        <f t="shared" si="46"/>
        <v>0</v>
      </c>
      <c r="AZ26">
        <f t="shared" si="47"/>
        <v>0</v>
      </c>
    </row>
    <row r="27" spans="1:52">
      <c r="A27">
        <v>74</v>
      </c>
      <c r="B27" s="27" t="str">
        <f t="shared" si="0"/>
        <v>019</v>
      </c>
      <c r="C27" s="28" t="s">
        <v>917</v>
      </c>
      <c r="D27" s="27" t="str">
        <f t="shared" si="1"/>
        <v>Housing Site</v>
      </c>
      <c r="E27" t="str">
        <f t="shared" si="2"/>
        <v>0.74</v>
      </c>
      <c r="F27" t="str">
        <f t="shared" si="3"/>
        <v>B020</v>
      </c>
      <c r="G27" t="str">
        <f t="shared" si="4"/>
        <v/>
      </c>
      <c r="H27">
        <f t="shared" si="5"/>
        <v>3945</v>
      </c>
      <c r="I27" t="str">
        <f t="shared" si="6"/>
        <v>Brentwood AQMA No.4</v>
      </c>
      <c r="J27">
        <f t="shared" si="7"/>
        <v>14121</v>
      </c>
      <c r="K27" t="str">
        <f t="shared" si="8"/>
        <v>Epping Forest</v>
      </c>
      <c r="L27">
        <f t="shared" si="9"/>
        <v>20656</v>
      </c>
      <c r="M27" t="str">
        <f t="shared" si="10"/>
        <v>Thames Estuary &amp; Marshes</v>
      </c>
      <c r="N27" s="11">
        <f t="shared" si="11"/>
        <v>1435</v>
      </c>
      <c r="O27" t="str">
        <f t="shared" si="12"/>
        <v>The Coppice, Kelvedon Hatch</v>
      </c>
      <c r="P27" t="s">
        <v>2312</v>
      </c>
      <c r="Q27" t="s">
        <v>2312</v>
      </c>
      <c r="R27" s="15">
        <f t="shared" si="13"/>
        <v>5038</v>
      </c>
      <c r="S27" s="3" t="str">
        <f t="shared" si="14"/>
        <v>Hutton Country Park</v>
      </c>
      <c r="T27" s="11">
        <f t="shared" si="15"/>
        <v>216</v>
      </c>
      <c r="U27">
        <f t="shared" si="16"/>
        <v>5343</v>
      </c>
      <c r="V27" s="11">
        <f t="shared" si="17"/>
        <v>206</v>
      </c>
      <c r="W27">
        <f t="shared" si="18"/>
        <v>85</v>
      </c>
      <c r="X27" s="18">
        <f t="shared" si="19"/>
        <v>3</v>
      </c>
      <c r="Y27">
        <f t="shared" si="20"/>
        <v>6866</v>
      </c>
      <c r="Z27">
        <f t="shared" si="21"/>
        <v>1809</v>
      </c>
      <c r="AA27">
        <f t="shared" si="22"/>
        <v>528</v>
      </c>
      <c r="AB27" s="12">
        <f t="shared" si="23"/>
        <v>4921</v>
      </c>
      <c r="AC27">
        <f t="shared" si="24"/>
        <v>4809</v>
      </c>
      <c r="AD27" s="12">
        <f t="shared" si="25"/>
        <v>1873</v>
      </c>
      <c r="AE27" s="12">
        <f t="shared" si="26"/>
        <v>4487</v>
      </c>
      <c r="AF27" s="12">
        <f t="shared" si="27"/>
        <v>916</v>
      </c>
      <c r="AG27" s="17">
        <f t="shared" si="28"/>
        <v>24891</v>
      </c>
      <c r="AH27" s="11">
        <f t="shared" si="29"/>
        <v>30</v>
      </c>
      <c r="AI27" t="str">
        <f t="shared" si="30"/>
        <v>II</v>
      </c>
      <c r="AJ27">
        <f t="shared" si="31"/>
        <v>3954</v>
      </c>
      <c r="AK27">
        <f t="shared" si="32"/>
        <v>2015</v>
      </c>
      <c r="AL27" s="3">
        <f t="shared" si="33"/>
        <v>2640</v>
      </c>
      <c r="AM27">
        <f t="shared" si="34"/>
        <v>4206</v>
      </c>
      <c r="AN27">
        <f t="shared" si="35"/>
        <v>4769</v>
      </c>
      <c r="AO27" s="12">
        <f t="shared" si="36"/>
        <v>3802</v>
      </c>
      <c r="AP27" s="3">
        <f t="shared" si="37"/>
        <v>1217</v>
      </c>
      <c r="AQ27">
        <f t="shared" si="38"/>
        <v>1099</v>
      </c>
      <c r="AR27">
        <f t="shared" si="39"/>
        <v>10237</v>
      </c>
      <c r="AS27" s="3">
        <f t="shared" si="40"/>
        <v>4</v>
      </c>
      <c r="AT27" t="str">
        <f t="shared" si="41"/>
        <v/>
      </c>
      <c r="AU27" t="str">
        <f t="shared" si="42"/>
        <v/>
      </c>
      <c r="AV27" s="3">
        <f t="shared" si="43"/>
        <v>313</v>
      </c>
      <c r="AW27">
        <f t="shared" si="44"/>
        <v>0</v>
      </c>
      <c r="AX27">
        <f t="shared" si="45"/>
        <v>0</v>
      </c>
      <c r="AY27" s="11">
        <f t="shared" si="46"/>
        <v>100</v>
      </c>
      <c r="AZ27">
        <f t="shared" si="47"/>
        <v>0</v>
      </c>
    </row>
    <row r="28" spans="1:52">
      <c r="A28">
        <v>75</v>
      </c>
      <c r="B28" s="27" t="str">
        <f t="shared" si="0"/>
        <v>020</v>
      </c>
      <c r="C28" s="28" t="s">
        <v>925</v>
      </c>
      <c r="D28" s="27" t="str">
        <f t="shared" si="1"/>
        <v>Mixed Use</v>
      </c>
      <c r="E28" t="str">
        <f t="shared" si="2"/>
        <v>6.45</v>
      </c>
      <c r="F28" t="str">
        <f t="shared" si="3"/>
        <v>B189</v>
      </c>
      <c r="G28" t="str">
        <f t="shared" si="4"/>
        <v>Y</v>
      </c>
      <c r="H28">
        <f t="shared" si="5"/>
        <v>1242</v>
      </c>
      <c r="I28" t="str">
        <f t="shared" si="6"/>
        <v>Havering AQMA</v>
      </c>
      <c r="J28">
        <f t="shared" si="7"/>
        <v>20079</v>
      </c>
      <c r="K28" t="str">
        <f t="shared" si="8"/>
        <v>Epping Forest</v>
      </c>
      <c r="L28">
        <f t="shared" si="9"/>
        <v>10158</v>
      </c>
      <c r="M28" t="str">
        <f t="shared" si="10"/>
        <v>Thames Estuary &amp; Marshes</v>
      </c>
      <c r="N28" s="11">
        <f t="shared" si="11"/>
        <v>1541</v>
      </c>
      <c r="O28" t="str">
        <f t="shared" si="12"/>
        <v>Thorndon Park</v>
      </c>
      <c r="P28" t="s">
        <v>2312</v>
      </c>
      <c r="Q28" t="s">
        <v>2312</v>
      </c>
      <c r="R28" s="15">
        <f t="shared" si="13"/>
        <v>3464</v>
      </c>
      <c r="S28" s="3" t="str">
        <f t="shared" si="14"/>
        <v>Cranham Brickfields</v>
      </c>
      <c r="T28">
        <f t="shared" si="15"/>
        <v>866</v>
      </c>
      <c r="U28" t="str">
        <f t="shared" si="16"/>
        <v>Adjacent, (100% overlap)</v>
      </c>
      <c r="V28">
        <f t="shared" si="17"/>
        <v>844</v>
      </c>
      <c r="W28">
        <f t="shared" si="18"/>
        <v>570</v>
      </c>
      <c r="X28" s="17">
        <f t="shared" si="19"/>
        <v>397</v>
      </c>
      <c r="Y28">
        <f t="shared" si="20"/>
        <v>5075</v>
      </c>
      <c r="Z28">
        <f t="shared" si="21"/>
        <v>4844</v>
      </c>
      <c r="AA28">
        <f t="shared" si="22"/>
        <v>4224</v>
      </c>
      <c r="AB28" s="12">
        <f t="shared" si="23"/>
        <v>6078</v>
      </c>
      <c r="AC28">
        <f t="shared" si="24"/>
        <v>3811</v>
      </c>
      <c r="AD28" s="18">
        <f t="shared" si="25"/>
        <v>734</v>
      </c>
      <c r="AE28" s="12">
        <f t="shared" si="26"/>
        <v>3957</v>
      </c>
      <c r="AF28" s="18">
        <f t="shared" si="27"/>
        <v>373</v>
      </c>
      <c r="AG28" s="17">
        <f t="shared" si="28"/>
        <v>28734</v>
      </c>
      <c r="AH28">
        <f t="shared" si="29"/>
        <v>604</v>
      </c>
      <c r="AI28" t="str">
        <f t="shared" si="30"/>
        <v>II</v>
      </c>
      <c r="AJ28">
        <f t="shared" si="31"/>
        <v>1128</v>
      </c>
      <c r="AK28">
        <f t="shared" si="32"/>
        <v>4171</v>
      </c>
      <c r="AL28" s="3">
        <f t="shared" si="33"/>
        <v>1036</v>
      </c>
      <c r="AM28">
        <f t="shared" si="34"/>
        <v>5032</v>
      </c>
      <c r="AN28">
        <f t="shared" si="35"/>
        <v>3732</v>
      </c>
      <c r="AO28" s="18">
        <f t="shared" si="36"/>
        <v>0</v>
      </c>
      <c r="AP28" s="3">
        <f t="shared" si="37"/>
        <v>217</v>
      </c>
      <c r="AQ28">
        <f t="shared" si="38"/>
        <v>927</v>
      </c>
      <c r="AR28" s="11" t="str">
        <f t="shared" si="39"/>
        <v>Adjacent, (0% overlap)</v>
      </c>
      <c r="AS28" s="13" t="str">
        <f t="shared" si="40"/>
        <v>Adjacent, (10% overlap)</v>
      </c>
      <c r="AT28" t="str">
        <f t="shared" si="41"/>
        <v/>
      </c>
      <c r="AU28" t="str">
        <f t="shared" si="42"/>
        <v/>
      </c>
      <c r="AV28" s="3">
        <f t="shared" si="43"/>
        <v>1033</v>
      </c>
      <c r="AW28">
        <f t="shared" si="44"/>
        <v>0</v>
      </c>
      <c r="AX28">
        <f t="shared" si="45"/>
        <v>0</v>
      </c>
      <c r="AY28" s="11">
        <f t="shared" si="46"/>
        <v>100</v>
      </c>
      <c r="AZ28">
        <f t="shared" si="47"/>
        <v>0</v>
      </c>
    </row>
    <row r="29" spans="1:52">
      <c r="A29">
        <v>38</v>
      </c>
      <c r="B29" s="27" t="str">
        <f t="shared" si="0"/>
        <v>021</v>
      </c>
      <c r="C29" s="28" t="s">
        <v>2378</v>
      </c>
      <c r="D29" s="27" t="str">
        <f t="shared" si="1"/>
        <v>Mixed Use</v>
      </c>
      <c r="E29" t="str">
        <f t="shared" si="2"/>
        <v>10</v>
      </c>
      <c r="F29" t="str">
        <f t="shared" si="3"/>
        <v/>
      </c>
      <c r="G29" t="str">
        <f t="shared" si="4"/>
        <v>Y</v>
      </c>
      <c r="H29">
        <f t="shared" si="5"/>
        <v>1522</v>
      </c>
      <c r="I29" t="str">
        <f t="shared" si="6"/>
        <v>Havering AQMA</v>
      </c>
      <c r="J29">
        <f t="shared" si="7"/>
        <v>20276</v>
      </c>
      <c r="K29" t="str">
        <f t="shared" si="8"/>
        <v>Epping Forest</v>
      </c>
      <c r="L29">
        <f t="shared" si="9"/>
        <v>9949</v>
      </c>
      <c r="M29" t="str">
        <f t="shared" si="10"/>
        <v>Thames Estuary &amp; Marshes</v>
      </c>
      <c r="N29" s="11">
        <f t="shared" si="11"/>
        <v>1245</v>
      </c>
      <c r="O29" t="str">
        <f t="shared" si="12"/>
        <v>Thorndon Park</v>
      </c>
      <c r="P29" t="s">
        <v>2312</v>
      </c>
      <c r="Q29" t="s">
        <v>2312</v>
      </c>
      <c r="R29" s="15">
        <f t="shared" si="13"/>
        <v>3754</v>
      </c>
      <c r="S29" s="3" t="str">
        <f t="shared" si="14"/>
        <v>Cranham Brickfields</v>
      </c>
      <c r="T29">
        <f t="shared" si="15"/>
        <v>466</v>
      </c>
      <c r="U29" t="str">
        <f t="shared" si="16"/>
        <v>Adjacent, (100% overlap)</v>
      </c>
      <c r="V29">
        <f t="shared" si="17"/>
        <v>435</v>
      </c>
      <c r="W29">
        <f t="shared" si="18"/>
        <v>216</v>
      </c>
      <c r="X29" s="18">
        <f t="shared" si="19"/>
        <v>25</v>
      </c>
      <c r="Y29">
        <f t="shared" si="20"/>
        <v>5356</v>
      </c>
      <c r="Z29">
        <f t="shared" si="21"/>
        <v>4949</v>
      </c>
      <c r="AA29">
        <f t="shared" si="22"/>
        <v>4411</v>
      </c>
      <c r="AB29" s="12">
        <f t="shared" si="23"/>
        <v>6096</v>
      </c>
      <c r="AC29">
        <f t="shared" si="24"/>
        <v>3900</v>
      </c>
      <c r="AD29" s="18">
        <f t="shared" si="25"/>
        <v>314</v>
      </c>
      <c r="AE29" s="12">
        <f t="shared" si="26"/>
        <v>4074</v>
      </c>
      <c r="AF29" s="18" t="str">
        <f t="shared" si="27"/>
        <v>Adjacent, (0% overlap)</v>
      </c>
      <c r="AG29" s="17">
        <f t="shared" si="28"/>
        <v>28734</v>
      </c>
      <c r="AH29">
        <f t="shared" si="29"/>
        <v>679</v>
      </c>
      <c r="AI29" t="str">
        <f t="shared" si="30"/>
        <v>II</v>
      </c>
      <c r="AJ29">
        <f t="shared" si="31"/>
        <v>756</v>
      </c>
      <c r="AK29">
        <f t="shared" si="32"/>
        <v>3878</v>
      </c>
      <c r="AL29" s="3">
        <f t="shared" si="33"/>
        <v>755</v>
      </c>
      <c r="AM29">
        <f t="shared" si="34"/>
        <v>5050</v>
      </c>
      <c r="AN29">
        <f t="shared" si="35"/>
        <v>3836</v>
      </c>
      <c r="AO29" s="18">
        <f t="shared" si="36"/>
        <v>0</v>
      </c>
      <c r="AP29" s="3">
        <f t="shared" si="37"/>
        <v>489</v>
      </c>
      <c r="AQ29">
        <f t="shared" si="38"/>
        <v>913</v>
      </c>
      <c r="AR29" s="11" t="str">
        <f t="shared" si="39"/>
        <v>Adjacent, (0% overlap)</v>
      </c>
      <c r="AS29" s="13" t="str">
        <f t="shared" si="40"/>
        <v>Adjacent, (5% overlap)</v>
      </c>
      <c r="AT29" t="str">
        <f t="shared" si="41"/>
        <v/>
      </c>
      <c r="AU29" t="str">
        <f t="shared" si="42"/>
        <v/>
      </c>
      <c r="AV29" s="3">
        <f t="shared" si="43"/>
        <v>992</v>
      </c>
      <c r="AW29">
        <f t="shared" si="44"/>
        <v>0</v>
      </c>
      <c r="AX29">
        <f t="shared" si="45"/>
        <v>0</v>
      </c>
      <c r="AY29" s="11">
        <f t="shared" si="46"/>
        <v>100</v>
      </c>
      <c r="AZ29">
        <f t="shared" si="47"/>
        <v>0</v>
      </c>
    </row>
    <row r="30" spans="1:52">
      <c r="A30">
        <v>76</v>
      </c>
      <c r="B30" s="27" t="str">
        <f t="shared" si="0"/>
        <v>022</v>
      </c>
      <c r="C30" s="28" t="s">
        <v>963</v>
      </c>
      <c r="D30" s="27" t="str">
        <f t="shared" si="1"/>
        <v>Housing Site</v>
      </c>
      <c r="E30" t="str">
        <f t="shared" si="2"/>
        <v>10.93</v>
      </c>
      <c r="F30" t="str">
        <f t="shared" si="3"/>
        <v>G007</v>
      </c>
      <c r="G30" t="str">
        <f t="shared" si="4"/>
        <v/>
      </c>
      <c r="H30" s="11">
        <f t="shared" si="5"/>
        <v>421</v>
      </c>
      <c r="I30" t="str">
        <f t="shared" si="6"/>
        <v>Brentwood AQMA No.3</v>
      </c>
      <c r="J30">
        <f t="shared" si="7"/>
        <v>14320</v>
      </c>
      <c r="K30" t="str">
        <f t="shared" si="8"/>
        <v>Epping Forest</v>
      </c>
      <c r="L30">
        <f t="shared" si="9"/>
        <v>16648</v>
      </c>
      <c r="M30" t="str">
        <f t="shared" si="10"/>
        <v>Thames Estuary &amp; Marshes</v>
      </c>
      <c r="N30" s="11">
        <f t="shared" si="11"/>
        <v>1964</v>
      </c>
      <c r="O30" t="str">
        <f t="shared" si="12"/>
        <v>Thorndon Park</v>
      </c>
      <c r="P30" t="s">
        <v>2312</v>
      </c>
      <c r="Q30" t="s">
        <v>2312</v>
      </c>
      <c r="R30" s="15">
        <f t="shared" si="13"/>
        <v>2373</v>
      </c>
      <c r="S30" s="3" t="str">
        <f t="shared" si="14"/>
        <v>The Manor</v>
      </c>
      <c r="T30">
        <f t="shared" si="15"/>
        <v>842</v>
      </c>
      <c r="U30">
        <f t="shared" si="16"/>
        <v>526</v>
      </c>
      <c r="V30" s="11">
        <f t="shared" si="17"/>
        <v>396</v>
      </c>
      <c r="W30" s="11" t="str">
        <f t="shared" si="18"/>
        <v>Adjacent, (0% overlap)</v>
      </c>
      <c r="X30" s="17">
        <f t="shared" si="19"/>
        <v>223</v>
      </c>
      <c r="Y30">
        <f t="shared" si="20"/>
        <v>2938</v>
      </c>
      <c r="Z30">
        <f t="shared" si="21"/>
        <v>55</v>
      </c>
      <c r="AA30">
        <f t="shared" si="22"/>
        <v>591</v>
      </c>
      <c r="AB30" s="11">
        <f t="shared" si="23"/>
        <v>1403</v>
      </c>
      <c r="AC30">
        <f t="shared" si="24"/>
        <v>1749</v>
      </c>
      <c r="AD30" s="18">
        <f t="shared" si="25"/>
        <v>152</v>
      </c>
      <c r="AE30" s="11">
        <f t="shared" si="26"/>
        <v>503</v>
      </c>
      <c r="AF30" s="18">
        <f t="shared" si="27"/>
        <v>391</v>
      </c>
      <c r="AG30" s="18">
        <f t="shared" si="28"/>
        <v>31493</v>
      </c>
      <c r="AH30">
        <f t="shared" si="29"/>
        <v>345</v>
      </c>
      <c r="AI30" t="str">
        <f t="shared" si="30"/>
        <v>II</v>
      </c>
      <c r="AJ30">
        <f t="shared" si="31"/>
        <v>597</v>
      </c>
      <c r="AK30">
        <f t="shared" si="32"/>
        <v>738</v>
      </c>
      <c r="AL30" s="3">
        <f t="shared" si="33"/>
        <v>594</v>
      </c>
      <c r="AM30">
        <f t="shared" si="34"/>
        <v>479</v>
      </c>
      <c r="AN30">
        <f t="shared" si="35"/>
        <v>332</v>
      </c>
      <c r="AO30" s="18">
        <f t="shared" si="36"/>
        <v>415</v>
      </c>
      <c r="AP30" s="3">
        <f t="shared" si="37"/>
        <v>480</v>
      </c>
      <c r="AQ30" s="11">
        <f t="shared" si="38"/>
        <v>41</v>
      </c>
      <c r="AR30">
        <f t="shared" si="39"/>
        <v>4845</v>
      </c>
      <c r="AS30" s="13" t="str">
        <f t="shared" si="40"/>
        <v>Adjacent, (99% overlap)</v>
      </c>
      <c r="AT30" t="str">
        <f t="shared" si="41"/>
        <v/>
      </c>
      <c r="AU30" t="str">
        <f t="shared" si="42"/>
        <v/>
      </c>
      <c r="AV30" s="3">
        <f t="shared" si="43"/>
        <v>567</v>
      </c>
      <c r="AW30">
        <f t="shared" si="44"/>
        <v>0</v>
      </c>
      <c r="AX30">
        <f t="shared" si="45"/>
        <v>0</v>
      </c>
      <c r="AY30" s="11">
        <f t="shared" si="46"/>
        <v>88.938000000000002</v>
      </c>
      <c r="AZ30">
        <f t="shared" si="47"/>
        <v>0</v>
      </c>
    </row>
    <row r="31" spans="1:52">
      <c r="A31">
        <v>77</v>
      </c>
      <c r="B31" s="27" t="str">
        <f t="shared" si="0"/>
        <v>023</v>
      </c>
      <c r="C31" s="28" t="s">
        <v>999</v>
      </c>
      <c r="D31" s="27" t="str">
        <f t="shared" si="1"/>
        <v>Housing Site</v>
      </c>
      <c r="E31" t="str">
        <f t="shared" si="2"/>
        <v>8.19</v>
      </c>
      <c r="F31" t="str">
        <f t="shared" si="3"/>
        <v>G008</v>
      </c>
      <c r="G31" t="str">
        <f t="shared" si="4"/>
        <v/>
      </c>
      <c r="H31" s="12" t="str">
        <f t="shared" si="5"/>
        <v>Adjacent, (0% overlap)</v>
      </c>
      <c r="I31" t="str">
        <f t="shared" si="6"/>
        <v>Brentwood AQMA No.4</v>
      </c>
      <c r="J31">
        <f t="shared" si="7"/>
        <v>14458</v>
      </c>
      <c r="K31" t="str">
        <f t="shared" si="8"/>
        <v>Epping Forest</v>
      </c>
      <c r="L31">
        <f t="shared" si="9"/>
        <v>17321</v>
      </c>
      <c r="M31" t="str">
        <f t="shared" si="10"/>
        <v>Thames Estuary &amp; Marshes</v>
      </c>
      <c r="N31">
        <f t="shared" si="11"/>
        <v>2446</v>
      </c>
      <c r="O31" t="str">
        <f t="shared" si="12"/>
        <v>Thorndon Park</v>
      </c>
      <c r="P31" t="s">
        <v>2312</v>
      </c>
      <c r="Q31" t="s">
        <v>2312</v>
      </c>
      <c r="R31" s="15">
        <f t="shared" si="13"/>
        <v>3611</v>
      </c>
      <c r="S31" s="3" t="str">
        <f t="shared" si="14"/>
        <v>The Manor</v>
      </c>
      <c r="T31" s="11">
        <f t="shared" si="15"/>
        <v>334</v>
      </c>
      <c r="U31">
        <f t="shared" si="16"/>
        <v>1578</v>
      </c>
      <c r="V31" s="11">
        <f t="shared" si="17"/>
        <v>334</v>
      </c>
      <c r="W31" s="11" t="str">
        <f t="shared" si="18"/>
        <v>Adjacent, (26% overlap)</v>
      </c>
      <c r="X31" s="18">
        <f t="shared" si="19"/>
        <v>10</v>
      </c>
      <c r="Y31">
        <f t="shared" si="20"/>
        <v>4140</v>
      </c>
      <c r="Z31">
        <f t="shared" si="21"/>
        <v>170</v>
      </c>
      <c r="AA31">
        <f t="shared" si="22"/>
        <v>883</v>
      </c>
      <c r="AB31" s="11">
        <f t="shared" si="23"/>
        <v>1175</v>
      </c>
      <c r="AC31">
        <f t="shared" si="24"/>
        <v>1275</v>
      </c>
      <c r="AD31" s="18">
        <f t="shared" si="25"/>
        <v>388</v>
      </c>
      <c r="AE31" s="12">
        <f t="shared" si="26"/>
        <v>853</v>
      </c>
      <c r="AF31" s="18">
        <f t="shared" si="27"/>
        <v>337</v>
      </c>
      <c r="AG31" s="19">
        <f t="shared" si="28"/>
        <v>11136</v>
      </c>
      <c r="AH31">
        <f t="shared" si="29"/>
        <v>874</v>
      </c>
      <c r="AI31" t="str">
        <f t="shared" si="30"/>
        <v>II</v>
      </c>
      <c r="AJ31">
        <f t="shared" si="31"/>
        <v>893</v>
      </c>
      <c r="AK31">
        <f t="shared" si="32"/>
        <v>944</v>
      </c>
      <c r="AL31" s="14">
        <f t="shared" si="33"/>
        <v>274</v>
      </c>
      <c r="AM31">
        <f t="shared" si="34"/>
        <v>1754</v>
      </c>
      <c r="AN31">
        <f t="shared" si="35"/>
        <v>889</v>
      </c>
      <c r="AO31" s="17">
        <f t="shared" si="36"/>
        <v>849</v>
      </c>
      <c r="AP31" s="3">
        <f t="shared" si="37"/>
        <v>1023</v>
      </c>
      <c r="AQ31">
        <f t="shared" si="38"/>
        <v>766</v>
      </c>
      <c r="AR31">
        <f t="shared" si="39"/>
        <v>6217</v>
      </c>
      <c r="AS31" s="13" t="str">
        <f t="shared" si="40"/>
        <v>Adjacent, (93% overlap)</v>
      </c>
      <c r="AT31" t="str">
        <f t="shared" si="41"/>
        <v/>
      </c>
      <c r="AU31" t="str">
        <f t="shared" si="42"/>
        <v/>
      </c>
      <c r="AV31" s="3">
        <f t="shared" si="43"/>
        <v>680</v>
      </c>
      <c r="AW31">
        <f t="shared" si="44"/>
        <v>0</v>
      </c>
      <c r="AX31">
        <f t="shared" si="45"/>
        <v>0</v>
      </c>
      <c r="AY31">
        <f t="shared" si="46"/>
        <v>0</v>
      </c>
      <c r="AZ31">
        <f t="shared" si="47"/>
        <v>0</v>
      </c>
    </row>
    <row r="32" spans="1:52">
      <c r="A32">
        <v>128</v>
      </c>
      <c r="B32" s="27" t="str">
        <f t="shared" si="0"/>
        <v>024A</v>
      </c>
      <c r="C32" s="28" t="s">
        <v>1265</v>
      </c>
      <c r="D32" s="27" t="str">
        <f t="shared" si="1"/>
        <v>Housing Site</v>
      </c>
      <c r="E32" t="str">
        <f t="shared" si="2"/>
        <v>0.67</v>
      </c>
      <c r="F32" t="str">
        <f t="shared" si="3"/>
        <v>G013</v>
      </c>
      <c r="G32" t="str">
        <f t="shared" si="4"/>
        <v>Potential</v>
      </c>
      <c r="H32" s="11">
        <f t="shared" si="5"/>
        <v>291</v>
      </c>
      <c r="I32" t="str">
        <f t="shared" si="6"/>
        <v>Brentwood AQMA No.4</v>
      </c>
      <c r="J32">
        <f t="shared" si="7"/>
        <v>14852</v>
      </c>
      <c r="K32" t="str">
        <f t="shared" si="8"/>
        <v>Epping Forest</v>
      </c>
      <c r="L32">
        <f t="shared" si="9"/>
        <v>17329</v>
      </c>
      <c r="M32" t="str">
        <f t="shared" si="10"/>
        <v>Thames Estuary &amp; Marshes</v>
      </c>
      <c r="N32">
        <f t="shared" si="11"/>
        <v>2495</v>
      </c>
      <c r="O32" t="str">
        <f t="shared" si="12"/>
        <v>Thorndon Park</v>
      </c>
      <c r="P32" t="s">
        <v>2312</v>
      </c>
      <c r="Q32" t="s">
        <v>2312</v>
      </c>
      <c r="R32" s="15">
        <f t="shared" si="13"/>
        <v>3939</v>
      </c>
      <c r="S32" s="3" t="str">
        <f t="shared" si="14"/>
        <v>The Manor</v>
      </c>
      <c r="T32">
        <f t="shared" si="15"/>
        <v>698</v>
      </c>
      <c r="U32">
        <f t="shared" si="16"/>
        <v>1599</v>
      </c>
      <c r="V32">
        <f t="shared" si="17"/>
        <v>560</v>
      </c>
      <c r="W32">
        <f t="shared" si="18"/>
        <v>43</v>
      </c>
      <c r="X32" s="17">
        <f t="shared" si="19"/>
        <v>143</v>
      </c>
      <c r="Y32">
        <f t="shared" si="20"/>
        <v>4482</v>
      </c>
      <c r="Z32">
        <f t="shared" si="21"/>
        <v>421</v>
      </c>
      <c r="AA32">
        <f t="shared" si="22"/>
        <v>1288</v>
      </c>
      <c r="AB32" s="11">
        <f t="shared" si="23"/>
        <v>1186</v>
      </c>
      <c r="AC32">
        <f t="shared" si="24"/>
        <v>1244</v>
      </c>
      <c r="AD32" s="18">
        <f t="shared" si="25"/>
        <v>389</v>
      </c>
      <c r="AE32" s="12">
        <f t="shared" si="26"/>
        <v>929</v>
      </c>
      <c r="AF32" s="11">
        <f t="shared" si="27"/>
        <v>677</v>
      </c>
      <c r="AG32" s="17">
        <f t="shared" si="28"/>
        <v>29617</v>
      </c>
      <c r="AH32">
        <f t="shared" si="29"/>
        <v>985</v>
      </c>
      <c r="AI32" t="str">
        <f t="shared" si="30"/>
        <v>II</v>
      </c>
      <c r="AJ32">
        <f t="shared" si="31"/>
        <v>1297</v>
      </c>
      <c r="AK32">
        <f t="shared" si="32"/>
        <v>1296</v>
      </c>
      <c r="AL32" s="3">
        <f t="shared" si="33"/>
        <v>432</v>
      </c>
      <c r="AM32">
        <f t="shared" si="34"/>
        <v>1876</v>
      </c>
      <c r="AN32">
        <f t="shared" si="35"/>
        <v>930</v>
      </c>
      <c r="AO32" s="17">
        <f t="shared" si="36"/>
        <v>877</v>
      </c>
      <c r="AP32" s="3">
        <f t="shared" si="37"/>
        <v>1024</v>
      </c>
      <c r="AQ32">
        <f t="shared" si="38"/>
        <v>1088</v>
      </c>
      <c r="AR32">
        <f t="shared" si="39"/>
        <v>6358</v>
      </c>
      <c r="AS32" s="13" t="str">
        <f t="shared" si="40"/>
        <v>Adjacent, (81% overlap)</v>
      </c>
      <c r="AT32" t="str">
        <f t="shared" si="41"/>
        <v/>
      </c>
      <c r="AU32" t="str">
        <f t="shared" si="42"/>
        <v/>
      </c>
      <c r="AV32" s="3">
        <f t="shared" si="43"/>
        <v>705</v>
      </c>
      <c r="AW32">
        <f t="shared" si="44"/>
        <v>0</v>
      </c>
      <c r="AX32">
        <f t="shared" si="45"/>
        <v>0</v>
      </c>
      <c r="AY32">
        <f t="shared" si="46"/>
        <v>0</v>
      </c>
      <c r="AZ32">
        <f t="shared" si="47"/>
        <v>0</v>
      </c>
    </row>
    <row r="33" spans="1:52">
      <c r="A33">
        <v>127</v>
      </c>
      <c r="B33" s="27" t="str">
        <f t="shared" si="0"/>
        <v>024B</v>
      </c>
      <c r="C33" s="28" t="s">
        <v>1265</v>
      </c>
      <c r="D33" s="27" t="str">
        <f t="shared" si="1"/>
        <v>Housing Site</v>
      </c>
      <c r="E33" t="str">
        <f t="shared" si="2"/>
        <v>19.58</v>
      </c>
      <c r="F33" t="str">
        <f t="shared" si="3"/>
        <v>G013</v>
      </c>
      <c r="G33" t="str">
        <f t="shared" si="4"/>
        <v>Discounted</v>
      </c>
      <c r="H33" s="11">
        <f t="shared" si="5"/>
        <v>393</v>
      </c>
      <c r="I33" t="str">
        <f t="shared" si="6"/>
        <v>Brentwood AQMA No.4</v>
      </c>
      <c r="J33">
        <f t="shared" si="7"/>
        <v>14927</v>
      </c>
      <c r="K33" t="str">
        <f t="shared" si="8"/>
        <v>Epping Forest</v>
      </c>
      <c r="L33">
        <f t="shared" si="9"/>
        <v>16981</v>
      </c>
      <c r="M33" t="str">
        <f t="shared" si="10"/>
        <v>Thames Estuary &amp; Marshes</v>
      </c>
      <c r="N33">
        <f t="shared" si="11"/>
        <v>2249</v>
      </c>
      <c r="O33" t="str">
        <f t="shared" si="12"/>
        <v>Thorndon Park</v>
      </c>
      <c r="P33" t="s">
        <v>2312</v>
      </c>
      <c r="Q33" t="s">
        <v>2312</v>
      </c>
      <c r="R33" s="15">
        <f t="shared" si="13"/>
        <v>3428</v>
      </c>
      <c r="S33" s="3" t="str">
        <f t="shared" si="14"/>
        <v>Hutton Country Park</v>
      </c>
      <c r="T33" s="11">
        <f t="shared" si="15"/>
        <v>84</v>
      </c>
      <c r="U33">
        <f t="shared" si="16"/>
        <v>1337</v>
      </c>
      <c r="V33" s="11">
        <f t="shared" si="17"/>
        <v>84</v>
      </c>
      <c r="W33">
        <f t="shared" si="18"/>
        <v>83</v>
      </c>
      <c r="X33" s="17">
        <f t="shared" si="19"/>
        <v>125</v>
      </c>
      <c r="Y33">
        <f t="shared" si="20"/>
        <v>4567</v>
      </c>
      <c r="Z33">
        <f t="shared" si="21"/>
        <v>408</v>
      </c>
      <c r="AA33">
        <f t="shared" si="22"/>
        <v>1386</v>
      </c>
      <c r="AB33" s="11">
        <f t="shared" si="23"/>
        <v>913</v>
      </c>
      <c r="AC33">
        <f t="shared" si="24"/>
        <v>889</v>
      </c>
      <c r="AD33" s="18">
        <f t="shared" si="25"/>
        <v>105</v>
      </c>
      <c r="AE33" s="11">
        <f t="shared" si="26"/>
        <v>687</v>
      </c>
      <c r="AF33" s="11">
        <f t="shared" si="27"/>
        <v>692</v>
      </c>
      <c r="AG33" s="17">
        <f t="shared" si="28"/>
        <v>29617</v>
      </c>
      <c r="AH33">
        <f t="shared" si="29"/>
        <v>625</v>
      </c>
      <c r="AI33" t="str">
        <f t="shared" si="30"/>
        <v>II</v>
      </c>
      <c r="AJ33">
        <f t="shared" si="31"/>
        <v>1396</v>
      </c>
      <c r="AK33">
        <f t="shared" si="32"/>
        <v>1096</v>
      </c>
      <c r="AL33" s="3">
        <f t="shared" si="33"/>
        <v>415</v>
      </c>
      <c r="AM33">
        <f t="shared" si="34"/>
        <v>1363</v>
      </c>
      <c r="AN33">
        <f t="shared" si="35"/>
        <v>704</v>
      </c>
      <c r="AO33" s="17">
        <f t="shared" si="36"/>
        <v>640</v>
      </c>
      <c r="AP33" s="3">
        <f t="shared" si="37"/>
        <v>548</v>
      </c>
      <c r="AQ33">
        <f t="shared" si="38"/>
        <v>1155</v>
      </c>
      <c r="AR33">
        <f t="shared" si="39"/>
        <v>6173</v>
      </c>
      <c r="AS33" s="13" t="str">
        <f t="shared" si="40"/>
        <v>Adjacent, (100% overlap)</v>
      </c>
      <c r="AT33" t="str">
        <f t="shared" si="41"/>
        <v/>
      </c>
      <c r="AU33" t="str">
        <f t="shared" si="42"/>
        <v/>
      </c>
      <c r="AV33" s="3">
        <f t="shared" si="43"/>
        <v>419</v>
      </c>
      <c r="AW33">
        <f t="shared" si="44"/>
        <v>0</v>
      </c>
      <c r="AX33">
        <f t="shared" si="45"/>
        <v>0</v>
      </c>
      <c r="AY33" s="11">
        <f t="shared" si="46"/>
        <v>16.64</v>
      </c>
      <c r="AZ33">
        <f t="shared" si="47"/>
        <v>0</v>
      </c>
    </row>
    <row r="34" spans="1:52">
      <c r="A34">
        <v>78</v>
      </c>
      <c r="B34" s="27" t="str">
        <f t="shared" si="0"/>
        <v>025</v>
      </c>
      <c r="C34" s="28" t="s">
        <v>932</v>
      </c>
      <c r="D34" s="27" t="str">
        <f t="shared" si="1"/>
        <v>Housing Site</v>
      </c>
      <c r="E34" t="str">
        <f t="shared" si="2"/>
        <v>2.21</v>
      </c>
      <c r="F34" t="str">
        <f t="shared" si="3"/>
        <v>G021</v>
      </c>
      <c r="G34" t="str">
        <f t="shared" si="4"/>
        <v/>
      </c>
      <c r="H34">
        <f t="shared" si="5"/>
        <v>1477</v>
      </c>
      <c r="I34" t="str">
        <f t="shared" si="6"/>
        <v>Brentwood AQMA No.7</v>
      </c>
      <c r="J34">
        <f t="shared" si="7"/>
        <v>17206</v>
      </c>
      <c r="K34" t="str">
        <f t="shared" si="8"/>
        <v>Epping Forest</v>
      </c>
      <c r="L34">
        <f t="shared" si="9"/>
        <v>14264</v>
      </c>
      <c r="M34" t="str">
        <f t="shared" si="10"/>
        <v>Thames Estuary &amp; Marshes</v>
      </c>
      <c r="N34" s="12">
        <f t="shared" si="11"/>
        <v>328</v>
      </c>
      <c r="O34" t="str">
        <f t="shared" si="12"/>
        <v>Thorndon Park</v>
      </c>
      <c r="P34" t="s">
        <v>2312</v>
      </c>
      <c r="Q34" t="s">
        <v>2312</v>
      </c>
      <c r="R34" s="15">
        <f t="shared" si="13"/>
        <v>3683</v>
      </c>
      <c r="S34" s="3" t="str">
        <f t="shared" si="14"/>
        <v>Hutton Country Park</v>
      </c>
      <c r="T34" s="11">
        <f t="shared" si="15"/>
        <v>328</v>
      </c>
      <c r="U34" t="str">
        <f t="shared" si="16"/>
        <v>Adjacent, (0% overlap)</v>
      </c>
      <c r="V34" s="11">
        <f t="shared" si="17"/>
        <v>160</v>
      </c>
      <c r="W34" s="11" t="str">
        <f t="shared" si="18"/>
        <v>Adjacent, (0% overlap)</v>
      </c>
      <c r="X34" s="18">
        <f t="shared" si="19"/>
        <v>59</v>
      </c>
      <c r="Y34">
        <f t="shared" si="20"/>
        <v>5024</v>
      </c>
      <c r="Z34">
        <f t="shared" si="21"/>
        <v>1135</v>
      </c>
      <c r="AA34">
        <f t="shared" si="22"/>
        <v>2854</v>
      </c>
      <c r="AB34" s="12">
        <f t="shared" si="23"/>
        <v>1563</v>
      </c>
      <c r="AC34">
        <f t="shared" si="24"/>
        <v>1275</v>
      </c>
      <c r="AD34" s="18">
        <f t="shared" si="25"/>
        <v>588</v>
      </c>
      <c r="AE34" s="12">
        <f t="shared" si="26"/>
        <v>1160</v>
      </c>
      <c r="AF34" s="18">
        <f t="shared" si="27"/>
        <v>90</v>
      </c>
      <c r="AG34" s="19">
        <f t="shared" si="28"/>
        <v>18142</v>
      </c>
      <c r="AH34">
        <f t="shared" si="29"/>
        <v>69</v>
      </c>
      <c r="AI34" t="str">
        <f t="shared" si="30"/>
        <v>II</v>
      </c>
      <c r="AJ34" s="12">
        <f t="shared" si="31"/>
        <v>75</v>
      </c>
      <c r="AK34">
        <f t="shared" si="32"/>
        <v>1672</v>
      </c>
      <c r="AL34" s="14">
        <f t="shared" si="33"/>
        <v>72</v>
      </c>
      <c r="AM34">
        <f t="shared" si="34"/>
        <v>453</v>
      </c>
      <c r="AN34">
        <f t="shared" si="35"/>
        <v>1178</v>
      </c>
      <c r="AO34" s="11">
        <f t="shared" si="36"/>
        <v>1509</v>
      </c>
      <c r="AP34" s="3">
        <f t="shared" si="37"/>
        <v>1571</v>
      </c>
      <c r="AQ34" s="11">
        <f t="shared" si="38"/>
        <v>64</v>
      </c>
      <c r="AR34">
        <f t="shared" si="39"/>
        <v>3625</v>
      </c>
      <c r="AS34" s="13" t="str">
        <f t="shared" si="40"/>
        <v>Adjacent, (93% overlap)</v>
      </c>
      <c r="AT34" t="str">
        <f t="shared" si="41"/>
        <v/>
      </c>
      <c r="AU34" t="str">
        <f t="shared" si="42"/>
        <v/>
      </c>
      <c r="AV34" s="3">
        <f t="shared" si="43"/>
        <v>997</v>
      </c>
      <c r="AW34">
        <f t="shared" si="44"/>
        <v>0</v>
      </c>
      <c r="AX34">
        <f t="shared" si="45"/>
        <v>0</v>
      </c>
      <c r="AY34">
        <f t="shared" si="46"/>
        <v>0</v>
      </c>
      <c r="AZ34">
        <f t="shared" si="47"/>
        <v>0</v>
      </c>
    </row>
    <row r="35" spans="1:52">
      <c r="A35">
        <v>79</v>
      </c>
      <c r="B35" s="27" t="str">
        <f t="shared" si="0"/>
        <v>026</v>
      </c>
      <c r="C35" s="28" t="s">
        <v>2379</v>
      </c>
      <c r="D35" s="27" t="str">
        <f t="shared" si="1"/>
        <v>Housing Site</v>
      </c>
      <c r="E35" t="str">
        <f t="shared" si="2"/>
        <v>0.61</v>
      </c>
      <c r="F35" t="str">
        <f t="shared" si="3"/>
        <v>G032</v>
      </c>
      <c r="G35" t="str">
        <f t="shared" si="4"/>
        <v/>
      </c>
      <c r="H35">
        <f t="shared" si="5"/>
        <v>2458</v>
      </c>
      <c r="I35" t="str">
        <f t="shared" si="6"/>
        <v>Brentwood AQMA No.7</v>
      </c>
      <c r="J35">
        <f t="shared" si="7"/>
        <v>18290</v>
      </c>
      <c r="K35" t="str">
        <f t="shared" si="8"/>
        <v>Epping Forest</v>
      </c>
      <c r="L35">
        <f t="shared" si="9"/>
        <v>14650</v>
      </c>
      <c r="M35" t="str">
        <f t="shared" si="10"/>
        <v>Thames Estuary &amp; Marshes</v>
      </c>
      <c r="N35">
        <f t="shared" si="11"/>
        <v>2318</v>
      </c>
      <c r="O35" t="str">
        <f t="shared" si="12"/>
        <v>Thorndon Park</v>
      </c>
      <c r="P35" t="s">
        <v>2312</v>
      </c>
      <c r="Q35" t="s">
        <v>2312</v>
      </c>
      <c r="R35" s="16">
        <f t="shared" si="13"/>
        <v>1801</v>
      </c>
      <c r="S35" s="3" t="str">
        <f t="shared" si="14"/>
        <v>Hutton Country Park</v>
      </c>
      <c r="T35" s="11">
        <f t="shared" si="15"/>
        <v>340</v>
      </c>
      <c r="U35">
        <f t="shared" si="16"/>
        <v>1653</v>
      </c>
      <c r="V35" s="11">
        <f t="shared" si="17"/>
        <v>340</v>
      </c>
      <c r="W35" s="11" t="str">
        <f t="shared" si="18"/>
        <v>Adjacent, (82% overlap)</v>
      </c>
      <c r="X35" s="17">
        <f t="shared" si="19"/>
        <v>134</v>
      </c>
      <c r="Y35">
        <f t="shared" si="20"/>
        <v>4855</v>
      </c>
      <c r="Z35">
        <f t="shared" si="21"/>
        <v>1525</v>
      </c>
      <c r="AA35">
        <f t="shared" si="22"/>
        <v>4534</v>
      </c>
      <c r="AB35" s="12">
        <f t="shared" si="23"/>
        <v>2539</v>
      </c>
      <c r="AC35">
        <f t="shared" si="24"/>
        <v>1749</v>
      </c>
      <c r="AD35" s="18">
        <f t="shared" si="25"/>
        <v>0</v>
      </c>
      <c r="AE35" s="12">
        <f t="shared" si="26"/>
        <v>1005</v>
      </c>
      <c r="AF35" s="11">
        <f t="shared" si="27"/>
        <v>643</v>
      </c>
      <c r="AG35" s="18">
        <f t="shared" si="28"/>
        <v>32132</v>
      </c>
      <c r="AH35">
        <f t="shared" si="29"/>
        <v>613</v>
      </c>
      <c r="AI35" t="str">
        <f t="shared" si="30"/>
        <v>II</v>
      </c>
      <c r="AJ35">
        <f t="shared" si="31"/>
        <v>1657</v>
      </c>
      <c r="AK35">
        <f t="shared" si="32"/>
        <v>2631</v>
      </c>
      <c r="AL35" s="3">
        <f t="shared" si="33"/>
        <v>948</v>
      </c>
      <c r="AM35">
        <f t="shared" si="34"/>
        <v>1211</v>
      </c>
      <c r="AN35">
        <f t="shared" si="35"/>
        <v>2477</v>
      </c>
      <c r="AO35" s="11">
        <f t="shared" si="36"/>
        <v>1837</v>
      </c>
      <c r="AP35" s="3">
        <f t="shared" si="37"/>
        <v>655</v>
      </c>
      <c r="AQ35" s="11">
        <f t="shared" si="38"/>
        <v>308</v>
      </c>
      <c r="AR35">
        <f t="shared" si="39"/>
        <v>4658</v>
      </c>
      <c r="AS35" s="13" t="str">
        <f t="shared" si="40"/>
        <v>Adjacent, (100% overlap)</v>
      </c>
      <c r="AT35" t="str">
        <f t="shared" si="41"/>
        <v/>
      </c>
      <c r="AU35" t="str">
        <f t="shared" si="42"/>
        <v/>
      </c>
      <c r="AV35" s="3">
        <f t="shared" si="43"/>
        <v>1183</v>
      </c>
      <c r="AW35">
        <f t="shared" si="44"/>
        <v>0</v>
      </c>
      <c r="AX35">
        <f t="shared" si="45"/>
        <v>0</v>
      </c>
      <c r="AY35">
        <f t="shared" si="46"/>
        <v>0</v>
      </c>
      <c r="AZ35">
        <f t="shared" si="47"/>
        <v>0</v>
      </c>
    </row>
    <row r="36" spans="1:52">
      <c r="A36">
        <v>80</v>
      </c>
      <c r="B36" s="27" t="str">
        <f t="shared" si="0"/>
        <v>027</v>
      </c>
      <c r="C36" s="28" t="s">
        <v>2380</v>
      </c>
      <c r="D36" s="27" t="str">
        <f t="shared" si="1"/>
        <v>Housing Site</v>
      </c>
      <c r="E36" t="str">
        <f t="shared" si="2"/>
        <v>0.34</v>
      </c>
      <c r="F36" t="str">
        <f t="shared" si="3"/>
        <v>G034</v>
      </c>
      <c r="G36" t="str">
        <f t="shared" si="4"/>
        <v/>
      </c>
      <c r="H36">
        <f t="shared" si="5"/>
        <v>1444</v>
      </c>
      <c r="I36" t="str">
        <f t="shared" si="6"/>
        <v>Havering AQMA</v>
      </c>
      <c r="J36">
        <f t="shared" si="7"/>
        <v>15782</v>
      </c>
      <c r="K36" t="str">
        <f t="shared" si="8"/>
        <v>Epping Forest</v>
      </c>
      <c r="L36">
        <f t="shared" si="9"/>
        <v>14969</v>
      </c>
      <c r="M36" t="str">
        <f t="shared" si="10"/>
        <v>Thames Estuary &amp; Marshes</v>
      </c>
      <c r="N36" s="11">
        <f t="shared" si="11"/>
        <v>1311</v>
      </c>
      <c r="O36" t="str">
        <f t="shared" si="12"/>
        <v>Thorndon Park</v>
      </c>
      <c r="P36" t="s">
        <v>2312</v>
      </c>
      <c r="Q36" t="s">
        <v>2312</v>
      </c>
      <c r="R36" s="15">
        <f t="shared" si="13"/>
        <v>3027</v>
      </c>
      <c r="S36" s="3" t="str">
        <f t="shared" si="14"/>
        <v>The Manor</v>
      </c>
      <c r="T36" s="11">
        <f t="shared" si="15"/>
        <v>107</v>
      </c>
      <c r="U36" t="str">
        <f t="shared" si="16"/>
        <v>Adjacent, (100% overlap)</v>
      </c>
      <c r="V36" s="11">
        <f t="shared" si="17"/>
        <v>102</v>
      </c>
      <c r="W36" s="11" t="str">
        <f t="shared" si="18"/>
        <v>Adjacent, (100% overlap)</v>
      </c>
      <c r="X36" s="18">
        <f t="shared" si="19"/>
        <v>109</v>
      </c>
      <c r="Y36">
        <f t="shared" si="20"/>
        <v>2772</v>
      </c>
      <c r="Z36">
        <f t="shared" si="21"/>
        <v>385</v>
      </c>
      <c r="AA36">
        <f t="shared" si="22"/>
        <v>559</v>
      </c>
      <c r="AB36" s="12">
        <f t="shared" si="23"/>
        <v>2477</v>
      </c>
      <c r="AC36">
        <f t="shared" si="24"/>
        <v>95</v>
      </c>
      <c r="AD36" s="18">
        <f t="shared" si="25"/>
        <v>306</v>
      </c>
      <c r="AE36" s="18">
        <f t="shared" si="26"/>
        <v>380</v>
      </c>
      <c r="AF36" s="11">
        <f t="shared" si="27"/>
        <v>448</v>
      </c>
      <c r="AG36" s="19">
        <f t="shared" si="28"/>
        <v>17534</v>
      </c>
      <c r="AH36">
        <f t="shared" si="29"/>
        <v>159</v>
      </c>
      <c r="AI36" t="str">
        <f t="shared" si="30"/>
        <v>II</v>
      </c>
      <c r="AJ36">
        <f t="shared" si="31"/>
        <v>425</v>
      </c>
      <c r="AK36">
        <f t="shared" si="32"/>
        <v>2146</v>
      </c>
      <c r="AL36" s="3">
        <f t="shared" si="33"/>
        <v>408</v>
      </c>
      <c r="AM36">
        <f t="shared" si="34"/>
        <v>1186</v>
      </c>
      <c r="AN36">
        <f t="shared" si="35"/>
        <v>316</v>
      </c>
      <c r="AO36" s="18">
        <f t="shared" si="36"/>
        <v>543</v>
      </c>
      <c r="AP36" s="3">
        <f t="shared" si="37"/>
        <v>1110</v>
      </c>
      <c r="AQ36" s="12" t="str">
        <f t="shared" si="38"/>
        <v>Adjacent, (100% overlap)</v>
      </c>
      <c r="AR36">
        <f t="shared" si="39"/>
        <v>3065</v>
      </c>
      <c r="AS36" s="13" t="str">
        <f t="shared" si="40"/>
        <v>Adjacent, (1% overlap)</v>
      </c>
      <c r="AT36" t="str">
        <f t="shared" si="41"/>
        <v/>
      </c>
      <c r="AU36" t="str">
        <f t="shared" si="42"/>
        <v/>
      </c>
      <c r="AV36" s="3">
        <f t="shared" si="43"/>
        <v>909</v>
      </c>
      <c r="AW36">
        <f t="shared" si="44"/>
        <v>0</v>
      </c>
      <c r="AX36">
        <f t="shared" si="45"/>
        <v>0</v>
      </c>
      <c r="AY36" s="11">
        <f t="shared" si="46"/>
        <v>100</v>
      </c>
      <c r="AZ36">
        <f t="shared" si="47"/>
        <v>0</v>
      </c>
    </row>
    <row r="37" spans="1:52">
      <c r="A37">
        <v>130</v>
      </c>
      <c r="B37" s="27" t="str">
        <f t="shared" si="0"/>
        <v>028A</v>
      </c>
      <c r="C37" s="28" t="s">
        <v>2381</v>
      </c>
      <c r="D37" s="27" t="str">
        <f t="shared" si="1"/>
        <v>Housing Site</v>
      </c>
      <c r="E37" t="str">
        <f t="shared" si="2"/>
        <v>26.57</v>
      </c>
      <c r="F37" t="str">
        <f t="shared" si="3"/>
        <v>G040</v>
      </c>
      <c r="G37" t="str">
        <f t="shared" si="4"/>
        <v>Potential</v>
      </c>
      <c r="H37">
        <f t="shared" si="5"/>
        <v>1772</v>
      </c>
      <c r="I37" t="str">
        <f t="shared" si="6"/>
        <v>Brentwood AQMA No.7</v>
      </c>
      <c r="J37">
        <f t="shared" si="7"/>
        <v>17551</v>
      </c>
      <c r="K37" t="str">
        <f t="shared" si="8"/>
        <v>Epping Forest</v>
      </c>
      <c r="L37">
        <f t="shared" si="9"/>
        <v>13995</v>
      </c>
      <c r="M37" t="str">
        <f t="shared" si="10"/>
        <v>Thames Estuary &amp; Marshes</v>
      </c>
      <c r="N37" s="12">
        <f t="shared" si="11"/>
        <v>577</v>
      </c>
      <c r="O37" t="str">
        <f t="shared" si="12"/>
        <v>Thorndon Park</v>
      </c>
      <c r="P37" t="s">
        <v>2312</v>
      </c>
      <c r="Q37" t="s">
        <v>2312</v>
      </c>
      <c r="R37" s="15">
        <f t="shared" si="13"/>
        <v>2534</v>
      </c>
      <c r="S37" s="3" t="str">
        <f t="shared" si="14"/>
        <v>Hutton Country Park</v>
      </c>
      <c r="T37" s="11">
        <f t="shared" si="15"/>
        <v>10</v>
      </c>
      <c r="U37">
        <f t="shared" si="16"/>
        <v>9</v>
      </c>
      <c r="V37" s="12" t="str">
        <f t="shared" si="17"/>
        <v>Adjacent, (4% overlap)</v>
      </c>
      <c r="W37" s="11" t="str">
        <f t="shared" si="18"/>
        <v>Adjacent, (4% overlap)</v>
      </c>
      <c r="X37" s="18">
        <f t="shared" si="19"/>
        <v>1</v>
      </c>
      <c r="Y37">
        <f t="shared" si="20"/>
        <v>5319</v>
      </c>
      <c r="Z37">
        <f t="shared" si="21"/>
        <v>1436</v>
      </c>
      <c r="AA37">
        <f t="shared" si="22"/>
        <v>3175</v>
      </c>
      <c r="AB37" s="12">
        <f t="shared" si="23"/>
        <v>1845</v>
      </c>
      <c r="AC37">
        <f t="shared" si="24"/>
        <v>1369</v>
      </c>
      <c r="AD37" s="18">
        <f t="shared" si="25"/>
        <v>683</v>
      </c>
      <c r="AE37" s="12">
        <f t="shared" si="26"/>
        <v>1466</v>
      </c>
      <c r="AF37" s="18">
        <f t="shared" si="27"/>
        <v>9</v>
      </c>
      <c r="AG37" s="19">
        <f t="shared" si="28"/>
        <v>9687</v>
      </c>
      <c r="AH37" s="11">
        <f t="shared" si="29"/>
        <v>21</v>
      </c>
      <c r="AI37" t="str">
        <f t="shared" si="30"/>
        <v>II</v>
      </c>
      <c r="AJ37" s="12">
        <f t="shared" si="31"/>
        <v>11</v>
      </c>
      <c r="AK37">
        <f t="shared" si="32"/>
        <v>1983</v>
      </c>
      <c r="AL37" s="14">
        <f t="shared" si="33"/>
        <v>9</v>
      </c>
      <c r="AM37">
        <f t="shared" si="34"/>
        <v>716</v>
      </c>
      <c r="AN37">
        <f t="shared" si="35"/>
        <v>1483</v>
      </c>
      <c r="AO37" s="11">
        <f t="shared" si="36"/>
        <v>1795</v>
      </c>
      <c r="AP37" s="3">
        <f t="shared" si="37"/>
        <v>538</v>
      </c>
      <c r="AQ37" s="12" t="str">
        <f t="shared" si="38"/>
        <v>Adjacent, (10% overlap)</v>
      </c>
      <c r="AR37">
        <f t="shared" si="39"/>
        <v>3500</v>
      </c>
      <c r="AS37" s="13" t="str">
        <f t="shared" si="40"/>
        <v>Adjacent, (100% overlap)</v>
      </c>
      <c r="AT37" t="str">
        <f t="shared" si="41"/>
        <v/>
      </c>
      <c r="AU37" t="str">
        <f t="shared" si="42"/>
        <v/>
      </c>
      <c r="AV37" s="3">
        <f t="shared" si="43"/>
        <v>715</v>
      </c>
      <c r="AW37">
        <f t="shared" si="44"/>
        <v>0</v>
      </c>
      <c r="AX37">
        <f t="shared" si="45"/>
        <v>0</v>
      </c>
      <c r="AY37" s="11">
        <f t="shared" si="46"/>
        <v>68.997</v>
      </c>
      <c r="AZ37">
        <f t="shared" si="47"/>
        <v>0</v>
      </c>
    </row>
    <row r="38" spans="1:52">
      <c r="A38">
        <v>131</v>
      </c>
      <c r="B38" s="27" t="str">
        <f t="shared" si="0"/>
        <v>028B</v>
      </c>
      <c r="C38" s="28" t="s">
        <v>2381</v>
      </c>
      <c r="D38" s="27" t="str">
        <f t="shared" si="1"/>
        <v>Housing Site</v>
      </c>
      <c r="E38" t="str">
        <f t="shared" si="2"/>
        <v>58.33</v>
      </c>
      <c r="F38" t="str">
        <f t="shared" si="3"/>
        <v>G040</v>
      </c>
      <c r="G38" t="str">
        <f t="shared" si="4"/>
        <v>Discounted</v>
      </c>
      <c r="H38">
        <f t="shared" si="5"/>
        <v>2095</v>
      </c>
      <c r="I38" t="str">
        <f t="shared" si="6"/>
        <v>Brentwood AQMA No.7</v>
      </c>
      <c r="J38">
        <f t="shared" si="7"/>
        <v>17877</v>
      </c>
      <c r="K38" t="str">
        <f t="shared" si="8"/>
        <v>Epping Forest</v>
      </c>
      <c r="L38">
        <f t="shared" si="9"/>
        <v>13458</v>
      </c>
      <c r="M38" t="str">
        <f t="shared" si="10"/>
        <v>Thames Estuary &amp; Marshes</v>
      </c>
      <c r="N38" s="12">
        <f t="shared" si="11"/>
        <v>704</v>
      </c>
      <c r="O38" t="str">
        <f t="shared" si="12"/>
        <v>Thorndon Park</v>
      </c>
      <c r="P38" t="s">
        <v>2312</v>
      </c>
      <c r="Q38" t="s">
        <v>2312</v>
      </c>
      <c r="R38" s="15">
        <f t="shared" si="13"/>
        <v>2121</v>
      </c>
      <c r="S38" s="3" t="str">
        <f t="shared" si="14"/>
        <v>Hutton Country Park</v>
      </c>
      <c r="T38" s="12" t="str">
        <f t="shared" si="15"/>
        <v>Adjacent, (0% overlap)</v>
      </c>
      <c r="U38">
        <f t="shared" si="16"/>
        <v>11</v>
      </c>
      <c r="V38" s="12" t="str">
        <f t="shared" si="17"/>
        <v>Adjacent, (0% overlap)</v>
      </c>
      <c r="W38" s="11" t="str">
        <f t="shared" si="18"/>
        <v>Adjacent, (1% overlap)</v>
      </c>
      <c r="X38" s="17">
        <f t="shared" si="19"/>
        <v>199</v>
      </c>
      <c r="Y38">
        <f t="shared" si="20"/>
        <v>4721</v>
      </c>
      <c r="Z38">
        <f t="shared" si="21"/>
        <v>1762</v>
      </c>
      <c r="AA38">
        <f t="shared" si="22"/>
        <v>3341</v>
      </c>
      <c r="AB38" s="12">
        <f t="shared" si="23"/>
        <v>2164</v>
      </c>
      <c r="AC38">
        <f t="shared" si="24"/>
        <v>1610</v>
      </c>
      <c r="AD38" s="18">
        <f t="shared" si="25"/>
        <v>383</v>
      </c>
      <c r="AE38" s="12">
        <f t="shared" si="26"/>
        <v>1401</v>
      </c>
      <c r="AF38" s="18">
        <f t="shared" si="27"/>
        <v>237</v>
      </c>
      <c r="AG38" s="17">
        <f t="shared" si="28"/>
        <v>28229</v>
      </c>
      <c r="AH38" s="11">
        <f t="shared" si="29"/>
        <v>21</v>
      </c>
      <c r="AI38" t="str">
        <f t="shared" si="30"/>
        <v>II</v>
      </c>
      <c r="AJ38" s="12">
        <f t="shared" si="31"/>
        <v>14</v>
      </c>
      <c r="AK38">
        <f t="shared" si="32"/>
        <v>1895</v>
      </c>
      <c r="AL38" s="14">
        <f t="shared" si="33"/>
        <v>11</v>
      </c>
      <c r="AM38">
        <f t="shared" si="34"/>
        <v>1027</v>
      </c>
      <c r="AN38">
        <f t="shared" si="35"/>
        <v>1810</v>
      </c>
      <c r="AO38" s="11">
        <f t="shared" si="36"/>
        <v>1933</v>
      </c>
      <c r="AP38" s="14" t="str">
        <f t="shared" si="37"/>
        <v>Adjacent, (2% overlap)</v>
      </c>
      <c r="AQ38" s="12" t="str">
        <f t="shared" si="38"/>
        <v>Adjacent, (96% overlap)</v>
      </c>
      <c r="AR38">
        <f t="shared" si="39"/>
        <v>3220</v>
      </c>
      <c r="AS38" s="13" t="str">
        <f t="shared" si="40"/>
        <v>Adjacent, (100% overlap)</v>
      </c>
      <c r="AT38" t="str">
        <f t="shared" si="41"/>
        <v/>
      </c>
      <c r="AU38" t="str">
        <f t="shared" si="42"/>
        <v/>
      </c>
      <c r="AV38" s="3">
        <f t="shared" si="43"/>
        <v>194</v>
      </c>
      <c r="AW38">
        <f t="shared" si="44"/>
        <v>0</v>
      </c>
      <c r="AX38">
        <f t="shared" si="45"/>
        <v>0</v>
      </c>
      <c r="AY38" s="11">
        <f t="shared" si="46"/>
        <v>100</v>
      </c>
      <c r="AZ38">
        <f t="shared" si="47"/>
        <v>0</v>
      </c>
    </row>
    <row r="39" spans="1:52">
      <c r="A39">
        <v>132</v>
      </c>
      <c r="B39" s="27" t="str">
        <f t="shared" si="0"/>
        <v>028C</v>
      </c>
      <c r="C39" s="28" t="s">
        <v>2381</v>
      </c>
      <c r="D39" s="27" t="str">
        <f t="shared" si="1"/>
        <v>Housing Site</v>
      </c>
      <c r="E39" t="str">
        <f t="shared" si="2"/>
        <v>349.7</v>
      </c>
      <c r="F39" t="str">
        <f t="shared" si="3"/>
        <v>G040</v>
      </c>
      <c r="G39" t="str">
        <f t="shared" si="4"/>
        <v>Discounted</v>
      </c>
      <c r="H39">
        <f t="shared" si="5"/>
        <v>2595</v>
      </c>
      <c r="I39" t="str">
        <f t="shared" si="6"/>
        <v>Brentwood AQMA No.7</v>
      </c>
      <c r="J39">
        <f t="shared" si="7"/>
        <v>18509</v>
      </c>
      <c r="K39" t="str">
        <f t="shared" si="8"/>
        <v>Epping Forest</v>
      </c>
      <c r="L39">
        <f t="shared" si="9"/>
        <v>12541</v>
      </c>
      <c r="M39" t="str">
        <f t="shared" si="10"/>
        <v>Thames Estuary &amp; Marshes</v>
      </c>
      <c r="N39" s="11">
        <f t="shared" si="11"/>
        <v>1223</v>
      </c>
      <c r="O39" t="str">
        <f t="shared" si="12"/>
        <v>Thorndon Park</v>
      </c>
      <c r="P39" t="s">
        <v>2312</v>
      </c>
      <c r="Q39" t="s">
        <v>2312</v>
      </c>
      <c r="R39" s="16">
        <f t="shared" si="13"/>
        <v>790</v>
      </c>
      <c r="S39" s="3" t="str">
        <f t="shared" si="14"/>
        <v>Hutton Country Park</v>
      </c>
      <c r="T39" s="12" t="str">
        <f t="shared" si="15"/>
        <v>Adjacent, (2% overlap)</v>
      </c>
      <c r="U39">
        <f t="shared" si="16"/>
        <v>447</v>
      </c>
      <c r="V39" s="12" t="str">
        <f t="shared" si="17"/>
        <v>Adjacent, (2% overlap)</v>
      </c>
      <c r="W39" s="11" t="str">
        <f t="shared" si="18"/>
        <v>Adjacent, (4% overlap)</v>
      </c>
      <c r="X39" s="18">
        <f t="shared" si="19"/>
        <v>12</v>
      </c>
      <c r="Y39">
        <f t="shared" si="20"/>
        <v>2115</v>
      </c>
      <c r="Z39">
        <f t="shared" si="21"/>
        <v>1772</v>
      </c>
      <c r="AA39">
        <f t="shared" si="22"/>
        <v>4150</v>
      </c>
      <c r="AB39" s="12">
        <f t="shared" si="23"/>
        <v>2671</v>
      </c>
      <c r="AC39">
        <f t="shared" si="24"/>
        <v>2038</v>
      </c>
      <c r="AD39" s="18">
        <f t="shared" si="25"/>
        <v>270</v>
      </c>
      <c r="AE39" s="12">
        <f t="shared" si="26"/>
        <v>908</v>
      </c>
      <c r="AF39" s="18">
        <f t="shared" si="27"/>
        <v>278</v>
      </c>
      <c r="AG39" s="19">
        <f t="shared" si="28"/>
        <v>16682</v>
      </c>
      <c r="AH39" s="11">
        <f t="shared" si="29"/>
        <v>37</v>
      </c>
      <c r="AI39" t="str">
        <f t="shared" si="30"/>
        <v>II*</v>
      </c>
      <c r="AJ39">
        <f t="shared" si="31"/>
        <v>450</v>
      </c>
      <c r="AK39">
        <f t="shared" si="32"/>
        <v>976</v>
      </c>
      <c r="AL39" s="13" t="str">
        <f t="shared" si="33"/>
        <v>Adjacent, (0% overlap)</v>
      </c>
      <c r="AM39">
        <f t="shared" si="34"/>
        <v>1486</v>
      </c>
      <c r="AN39">
        <f t="shared" si="35"/>
        <v>2398</v>
      </c>
      <c r="AO39" s="17">
        <f t="shared" si="36"/>
        <v>1214</v>
      </c>
      <c r="AP39" s="14" t="str">
        <f t="shared" si="37"/>
        <v>Adjacent, (5% overlap)</v>
      </c>
      <c r="AQ39" s="12" t="str">
        <f t="shared" si="38"/>
        <v>Adjacent, (54% overlap)</v>
      </c>
      <c r="AR39">
        <f t="shared" si="39"/>
        <v>3170</v>
      </c>
      <c r="AS39" s="13" t="str">
        <f t="shared" si="40"/>
        <v>Adjacent, (10% overlap)</v>
      </c>
      <c r="AT39" t="str">
        <f t="shared" si="41"/>
        <v/>
      </c>
      <c r="AU39" t="str">
        <f t="shared" si="42"/>
        <v/>
      </c>
      <c r="AV39" s="14" t="str">
        <f t="shared" si="43"/>
        <v>Adjacent, (0% overlap)</v>
      </c>
      <c r="AW39">
        <f t="shared" si="44"/>
        <v>0</v>
      </c>
      <c r="AX39">
        <f t="shared" si="45"/>
        <v>0</v>
      </c>
      <c r="AY39" s="11">
        <f t="shared" si="46"/>
        <v>98.882000000000005</v>
      </c>
      <c r="AZ39">
        <f t="shared" si="47"/>
        <v>0</v>
      </c>
    </row>
    <row r="40" spans="1:52">
      <c r="A40">
        <v>81</v>
      </c>
      <c r="B40" s="27" t="str">
        <f t="shared" si="0"/>
        <v>029</v>
      </c>
      <c r="C40" s="28" t="s">
        <v>986</v>
      </c>
      <c r="D40" s="27" t="str">
        <f t="shared" si="1"/>
        <v>Housing Site</v>
      </c>
      <c r="E40" t="str">
        <f t="shared" si="2"/>
        <v>0.4</v>
      </c>
      <c r="F40" t="str">
        <f t="shared" si="3"/>
        <v>G052</v>
      </c>
      <c r="G40" t="str">
        <f t="shared" si="4"/>
        <v/>
      </c>
      <c r="H40">
        <f t="shared" si="5"/>
        <v>2015</v>
      </c>
      <c r="I40" t="str">
        <f t="shared" si="6"/>
        <v>Brentwood AQMA No.7</v>
      </c>
      <c r="J40">
        <f t="shared" si="7"/>
        <v>17957</v>
      </c>
      <c r="K40" t="str">
        <f t="shared" si="8"/>
        <v>Epping Forest</v>
      </c>
      <c r="L40">
        <f t="shared" si="9"/>
        <v>14494</v>
      </c>
      <c r="M40" t="str">
        <f t="shared" si="10"/>
        <v>Thames Estuary &amp; Marshes</v>
      </c>
      <c r="N40" s="11">
        <f t="shared" si="11"/>
        <v>1610</v>
      </c>
      <c r="O40" t="str">
        <f t="shared" si="12"/>
        <v>Thorndon Park</v>
      </c>
      <c r="P40" t="s">
        <v>2312</v>
      </c>
      <c r="Q40" t="s">
        <v>2312</v>
      </c>
      <c r="R40" s="15">
        <f t="shared" si="13"/>
        <v>2502</v>
      </c>
      <c r="S40" s="3" t="str">
        <f t="shared" si="14"/>
        <v>Hutton Country Park</v>
      </c>
      <c r="T40" s="11">
        <f t="shared" si="15"/>
        <v>64</v>
      </c>
      <c r="U40">
        <f t="shared" si="16"/>
        <v>1055</v>
      </c>
      <c r="V40" s="11">
        <f t="shared" si="17"/>
        <v>54</v>
      </c>
      <c r="W40">
        <f t="shared" si="18"/>
        <v>171</v>
      </c>
      <c r="X40" s="18">
        <f t="shared" si="19"/>
        <v>100</v>
      </c>
      <c r="Y40">
        <f t="shared" si="20"/>
        <v>5436</v>
      </c>
      <c r="Z40">
        <f t="shared" si="21"/>
        <v>1603</v>
      </c>
      <c r="AA40">
        <f t="shared" si="22"/>
        <v>4125</v>
      </c>
      <c r="AB40" s="12">
        <f t="shared" si="23"/>
        <v>2096</v>
      </c>
      <c r="AC40">
        <f t="shared" si="24"/>
        <v>1376</v>
      </c>
      <c r="AD40" s="18">
        <f t="shared" si="25"/>
        <v>657</v>
      </c>
      <c r="AE40" s="12">
        <f t="shared" si="26"/>
        <v>1475</v>
      </c>
      <c r="AF40" s="18">
        <f t="shared" si="27"/>
        <v>171</v>
      </c>
      <c r="AG40" s="17">
        <f t="shared" si="28"/>
        <v>28229</v>
      </c>
      <c r="AH40" s="11">
        <f t="shared" si="29"/>
        <v>49</v>
      </c>
      <c r="AI40" t="str">
        <f t="shared" si="30"/>
        <v>II</v>
      </c>
      <c r="AJ40">
        <f t="shared" si="31"/>
        <v>1058</v>
      </c>
      <c r="AK40">
        <f t="shared" si="32"/>
        <v>2413</v>
      </c>
      <c r="AL40" s="3">
        <f t="shared" si="33"/>
        <v>1055</v>
      </c>
      <c r="AM40">
        <f t="shared" si="34"/>
        <v>849</v>
      </c>
      <c r="AN40">
        <f t="shared" si="35"/>
        <v>1927</v>
      </c>
      <c r="AO40" s="11">
        <f t="shared" si="36"/>
        <v>2299</v>
      </c>
      <c r="AP40" s="3">
        <f t="shared" si="37"/>
        <v>694</v>
      </c>
      <c r="AQ40" s="11">
        <f t="shared" si="38"/>
        <v>250</v>
      </c>
      <c r="AR40">
        <f t="shared" si="39"/>
        <v>4289</v>
      </c>
      <c r="AS40" s="13" t="str">
        <f t="shared" si="40"/>
        <v>Adjacent, (100% overlap)</v>
      </c>
      <c r="AT40" t="str">
        <f t="shared" si="41"/>
        <v/>
      </c>
      <c r="AU40" t="str">
        <f t="shared" si="42"/>
        <v/>
      </c>
      <c r="AV40" s="3">
        <f t="shared" si="43"/>
        <v>945</v>
      </c>
      <c r="AW40">
        <f t="shared" si="44"/>
        <v>0</v>
      </c>
      <c r="AX40">
        <f t="shared" si="45"/>
        <v>0</v>
      </c>
      <c r="AY40" s="11">
        <f t="shared" si="46"/>
        <v>100</v>
      </c>
      <c r="AZ40">
        <f t="shared" si="47"/>
        <v>0</v>
      </c>
    </row>
    <row r="41" spans="1:52">
      <c r="A41">
        <v>82</v>
      </c>
      <c r="B41" s="27" t="str">
        <f t="shared" si="0"/>
        <v>030</v>
      </c>
      <c r="C41" s="28" t="s">
        <v>2382</v>
      </c>
      <c r="D41" s="27" t="str">
        <f t="shared" si="1"/>
        <v>Housing Site</v>
      </c>
      <c r="E41" t="str">
        <f t="shared" si="2"/>
        <v>2.36</v>
      </c>
      <c r="F41" t="str">
        <f t="shared" si="3"/>
        <v>G065</v>
      </c>
      <c r="G41" t="str">
        <f t="shared" si="4"/>
        <v/>
      </c>
      <c r="H41">
        <f t="shared" si="5"/>
        <v>2457</v>
      </c>
      <c r="I41" t="str">
        <f t="shared" si="6"/>
        <v>Brentwood AQMA No.7</v>
      </c>
      <c r="J41">
        <f t="shared" si="7"/>
        <v>18290</v>
      </c>
      <c r="K41" t="str">
        <f t="shared" si="8"/>
        <v>Epping Forest</v>
      </c>
      <c r="L41">
        <f t="shared" si="9"/>
        <v>14514</v>
      </c>
      <c r="M41" t="str">
        <f t="shared" si="10"/>
        <v>Thames Estuary &amp; Marshes</v>
      </c>
      <c r="N41">
        <f t="shared" si="11"/>
        <v>2197</v>
      </c>
      <c r="O41" t="str">
        <f t="shared" si="12"/>
        <v>Thorndon Park</v>
      </c>
      <c r="P41" t="s">
        <v>2312</v>
      </c>
      <c r="Q41" t="s">
        <v>2312</v>
      </c>
      <c r="R41" s="16">
        <f t="shared" si="13"/>
        <v>1801</v>
      </c>
      <c r="S41" s="3" t="str">
        <f t="shared" si="14"/>
        <v>Hutton Country Park</v>
      </c>
      <c r="T41" s="11">
        <f t="shared" si="15"/>
        <v>194</v>
      </c>
      <c r="U41">
        <f t="shared" si="16"/>
        <v>1501</v>
      </c>
      <c r="V41" s="11">
        <f t="shared" si="17"/>
        <v>194</v>
      </c>
      <c r="W41" s="11" t="str">
        <f t="shared" si="18"/>
        <v>Adjacent, (32% overlap)</v>
      </c>
      <c r="X41" s="17">
        <f t="shared" si="19"/>
        <v>134</v>
      </c>
      <c r="Y41">
        <f t="shared" si="20"/>
        <v>4844</v>
      </c>
      <c r="Z41">
        <f t="shared" si="21"/>
        <v>1525</v>
      </c>
      <c r="AA41">
        <f t="shared" si="22"/>
        <v>4534</v>
      </c>
      <c r="AB41" s="12">
        <f t="shared" si="23"/>
        <v>2539</v>
      </c>
      <c r="AC41">
        <f t="shared" si="24"/>
        <v>1749</v>
      </c>
      <c r="AD41" s="18">
        <f t="shared" si="25"/>
        <v>0</v>
      </c>
      <c r="AE41" s="12">
        <f t="shared" si="26"/>
        <v>1005</v>
      </c>
      <c r="AF41" s="11">
        <f t="shared" si="27"/>
        <v>613</v>
      </c>
      <c r="AG41" s="18">
        <f t="shared" si="28"/>
        <v>32132</v>
      </c>
      <c r="AH41">
        <f t="shared" si="29"/>
        <v>510</v>
      </c>
      <c r="AI41" t="str">
        <f t="shared" si="30"/>
        <v>II</v>
      </c>
      <c r="AJ41">
        <f t="shared" si="31"/>
        <v>1505</v>
      </c>
      <c r="AK41">
        <f t="shared" si="32"/>
        <v>2509</v>
      </c>
      <c r="AL41" s="3">
        <f t="shared" si="33"/>
        <v>948</v>
      </c>
      <c r="AM41">
        <f t="shared" si="34"/>
        <v>1211</v>
      </c>
      <c r="AN41">
        <f t="shared" si="35"/>
        <v>2440</v>
      </c>
      <c r="AO41" s="11">
        <f t="shared" si="36"/>
        <v>1837</v>
      </c>
      <c r="AP41" s="3">
        <f t="shared" si="37"/>
        <v>507</v>
      </c>
      <c r="AQ41" s="11">
        <f t="shared" si="38"/>
        <v>173</v>
      </c>
      <c r="AR41">
        <f t="shared" si="39"/>
        <v>4509</v>
      </c>
      <c r="AS41" s="13" t="str">
        <f t="shared" si="40"/>
        <v>Adjacent, (100% overlap)</v>
      </c>
      <c r="AT41" t="str">
        <f t="shared" si="41"/>
        <v/>
      </c>
      <c r="AU41" t="str">
        <f t="shared" si="42"/>
        <v/>
      </c>
      <c r="AV41" s="3">
        <f t="shared" si="43"/>
        <v>1033</v>
      </c>
      <c r="AW41">
        <f t="shared" si="44"/>
        <v>0</v>
      </c>
      <c r="AX41">
        <f t="shared" si="45"/>
        <v>0</v>
      </c>
      <c r="AY41">
        <f t="shared" si="46"/>
        <v>0</v>
      </c>
      <c r="AZ41">
        <f t="shared" si="47"/>
        <v>0</v>
      </c>
    </row>
    <row r="42" spans="1:52">
      <c r="A42">
        <v>83</v>
      </c>
      <c r="B42" s="27" t="str">
        <f t="shared" si="0"/>
        <v>031</v>
      </c>
      <c r="C42" s="28" t="s">
        <v>1006</v>
      </c>
      <c r="D42" s="27" t="str">
        <f t="shared" si="1"/>
        <v>Housing Site</v>
      </c>
      <c r="E42" t="str">
        <f t="shared" si="2"/>
        <v>1.82</v>
      </c>
      <c r="F42" t="str">
        <f t="shared" si="3"/>
        <v>G072</v>
      </c>
      <c r="G42" t="str">
        <f t="shared" si="4"/>
        <v/>
      </c>
      <c r="H42">
        <f t="shared" si="5"/>
        <v>2397</v>
      </c>
      <c r="I42" t="str">
        <f t="shared" si="6"/>
        <v>Brentwood AQMA No.7</v>
      </c>
      <c r="J42">
        <f t="shared" si="7"/>
        <v>18299</v>
      </c>
      <c r="K42" t="str">
        <f t="shared" si="8"/>
        <v>Epping Forest</v>
      </c>
      <c r="L42">
        <f t="shared" si="9"/>
        <v>14349</v>
      </c>
      <c r="M42" t="str">
        <f t="shared" si="10"/>
        <v>Thames Estuary &amp; Marshes</v>
      </c>
      <c r="N42">
        <f t="shared" si="11"/>
        <v>2084</v>
      </c>
      <c r="O42" t="str">
        <f t="shared" si="12"/>
        <v>Thorndon Park</v>
      </c>
      <c r="P42" t="s">
        <v>2312</v>
      </c>
      <c r="Q42" t="s">
        <v>2312</v>
      </c>
      <c r="R42" s="15">
        <f t="shared" si="13"/>
        <v>2031</v>
      </c>
      <c r="S42" s="3" t="str">
        <f t="shared" si="14"/>
        <v>Hutton Country Park</v>
      </c>
      <c r="T42" s="11">
        <f t="shared" si="15"/>
        <v>114</v>
      </c>
      <c r="U42">
        <f t="shared" si="16"/>
        <v>1296</v>
      </c>
      <c r="V42" s="11">
        <f t="shared" si="17"/>
        <v>114</v>
      </c>
      <c r="W42" s="11" t="str">
        <f t="shared" si="18"/>
        <v>Adjacent, (6% overlap)</v>
      </c>
      <c r="X42" s="17">
        <f t="shared" si="19"/>
        <v>181</v>
      </c>
      <c r="Y42">
        <f t="shared" si="20"/>
        <v>4920</v>
      </c>
      <c r="Z42">
        <f t="shared" si="21"/>
        <v>1667</v>
      </c>
      <c r="AA42">
        <f t="shared" si="22"/>
        <v>4499</v>
      </c>
      <c r="AB42" s="12">
        <f t="shared" si="23"/>
        <v>2479</v>
      </c>
      <c r="AC42">
        <f t="shared" si="24"/>
        <v>1713</v>
      </c>
      <c r="AD42" s="18">
        <f t="shared" si="25"/>
        <v>215</v>
      </c>
      <c r="AE42" s="12">
        <f t="shared" si="26"/>
        <v>1219</v>
      </c>
      <c r="AF42" s="11">
        <f t="shared" si="27"/>
        <v>555</v>
      </c>
      <c r="AG42" s="18">
        <f t="shared" si="28"/>
        <v>32132</v>
      </c>
      <c r="AH42">
        <f t="shared" si="29"/>
        <v>417</v>
      </c>
      <c r="AI42" t="str">
        <f t="shared" si="30"/>
        <v>II</v>
      </c>
      <c r="AJ42">
        <f t="shared" si="31"/>
        <v>1299</v>
      </c>
      <c r="AK42">
        <f t="shared" si="32"/>
        <v>2391</v>
      </c>
      <c r="AL42" s="3">
        <f t="shared" si="33"/>
        <v>1116</v>
      </c>
      <c r="AM42">
        <f t="shared" si="34"/>
        <v>1191</v>
      </c>
      <c r="AN42">
        <f t="shared" si="35"/>
        <v>2365</v>
      </c>
      <c r="AO42" s="11">
        <f t="shared" si="36"/>
        <v>2064</v>
      </c>
      <c r="AP42" s="3">
        <f t="shared" si="37"/>
        <v>327</v>
      </c>
      <c r="AQ42" s="11">
        <f t="shared" si="38"/>
        <v>13</v>
      </c>
      <c r="AR42">
        <f t="shared" si="39"/>
        <v>4293</v>
      </c>
      <c r="AS42" s="13" t="str">
        <f t="shared" si="40"/>
        <v>Adjacent, (100% overlap)</v>
      </c>
      <c r="AT42" t="str">
        <f t="shared" si="41"/>
        <v/>
      </c>
      <c r="AU42" t="str">
        <f t="shared" si="42"/>
        <v/>
      </c>
      <c r="AV42" s="3">
        <f t="shared" si="43"/>
        <v>822</v>
      </c>
      <c r="AW42">
        <f t="shared" si="44"/>
        <v>0</v>
      </c>
      <c r="AX42">
        <f t="shared" si="45"/>
        <v>0</v>
      </c>
      <c r="AY42" s="11">
        <f t="shared" si="46"/>
        <v>7.9450000000000003</v>
      </c>
      <c r="AZ42">
        <f t="shared" si="47"/>
        <v>0</v>
      </c>
    </row>
    <row r="43" spans="1:52">
      <c r="A43">
        <v>84</v>
      </c>
      <c r="B43" s="27" t="str">
        <f t="shared" si="0"/>
        <v>032</v>
      </c>
      <c r="C43" s="28" t="s">
        <v>1031</v>
      </c>
      <c r="D43" s="27" t="str">
        <f t="shared" si="1"/>
        <v>Housing Site</v>
      </c>
      <c r="E43" t="str">
        <f t="shared" si="2"/>
        <v>5.88</v>
      </c>
      <c r="F43" t="str">
        <f t="shared" si="3"/>
        <v>G087</v>
      </c>
      <c r="G43" t="str">
        <f t="shared" si="4"/>
        <v/>
      </c>
      <c r="H43" s="11">
        <f t="shared" si="5"/>
        <v>193</v>
      </c>
      <c r="I43" t="str">
        <f t="shared" si="6"/>
        <v>Brentwood AQMA No.2</v>
      </c>
      <c r="J43">
        <f t="shared" si="7"/>
        <v>14177</v>
      </c>
      <c r="K43" t="str">
        <f t="shared" si="8"/>
        <v>Epping Forest</v>
      </c>
      <c r="L43">
        <f t="shared" si="9"/>
        <v>16385</v>
      </c>
      <c r="M43" t="str">
        <f t="shared" si="10"/>
        <v>Thames Estuary &amp; Marshes</v>
      </c>
      <c r="N43">
        <f t="shared" si="11"/>
        <v>2457</v>
      </c>
      <c r="O43" t="str">
        <f t="shared" si="12"/>
        <v>Thorndon Park</v>
      </c>
      <c r="P43" t="s">
        <v>2312</v>
      </c>
      <c r="Q43" t="s">
        <v>2312</v>
      </c>
      <c r="R43" s="16">
        <f t="shared" si="13"/>
        <v>1566</v>
      </c>
      <c r="S43" s="3" t="str">
        <f t="shared" si="14"/>
        <v>The Manor</v>
      </c>
      <c r="T43" s="11">
        <f t="shared" si="15"/>
        <v>353</v>
      </c>
      <c r="U43" t="str">
        <f t="shared" si="16"/>
        <v>Adjacent, (100% overlap)</v>
      </c>
      <c r="V43" s="11">
        <f t="shared" si="17"/>
        <v>316</v>
      </c>
      <c r="W43" s="11" t="str">
        <f t="shared" si="18"/>
        <v>Adjacent, (0% overlap)</v>
      </c>
      <c r="X43" s="18">
        <f t="shared" si="19"/>
        <v>99</v>
      </c>
      <c r="Y43">
        <f t="shared" si="20"/>
        <v>1699</v>
      </c>
      <c r="Z43">
        <f t="shared" si="21"/>
        <v>21</v>
      </c>
      <c r="AA43">
        <f t="shared" si="22"/>
        <v>742</v>
      </c>
      <c r="AB43" s="12">
        <f t="shared" si="23"/>
        <v>2543</v>
      </c>
      <c r="AC43">
        <f t="shared" si="24"/>
        <v>1523</v>
      </c>
      <c r="AD43" s="11">
        <f t="shared" si="25"/>
        <v>1004</v>
      </c>
      <c r="AE43" s="12">
        <f t="shared" si="26"/>
        <v>1452</v>
      </c>
      <c r="AF43" s="18">
        <f t="shared" si="27"/>
        <v>199</v>
      </c>
      <c r="AG43" s="19">
        <f t="shared" si="28"/>
        <v>24030</v>
      </c>
      <c r="AH43">
        <f t="shared" si="29"/>
        <v>112</v>
      </c>
      <c r="AI43" t="str">
        <f t="shared" si="30"/>
        <v>II</v>
      </c>
      <c r="AJ43">
        <f t="shared" si="31"/>
        <v>769</v>
      </c>
      <c r="AK43">
        <f t="shared" si="32"/>
        <v>1941</v>
      </c>
      <c r="AL43" s="3">
        <f t="shared" si="33"/>
        <v>768</v>
      </c>
      <c r="AM43">
        <f t="shared" si="34"/>
        <v>0</v>
      </c>
      <c r="AN43">
        <f t="shared" si="35"/>
        <v>1315</v>
      </c>
      <c r="AO43" s="18">
        <f t="shared" si="36"/>
        <v>0</v>
      </c>
      <c r="AP43" s="3">
        <f t="shared" si="37"/>
        <v>161</v>
      </c>
      <c r="AQ43" s="11">
        <f t="shared" si="38"/>
        <v>71</v>
      </c>
      <c r="AR43">
        <f t="shared" si="39"/>
        <v>4063</v>
      </c>
      <c r="AS43" s="13" t="str">
        <f t="shared" si="40"/>
        <v>Adjacent, (99% overlap)</v>
      </c>
      <c r="AT43" t="str">
        <f t="shared" si="41"/>
        <v/>
      </c>
      <c r="AU43" t="str">
        <f t="shared" si="42"/>
        <v/>
      </c>
      <c r="AV43" s="3">
        <f t="shared" si="43"/>
        <v>1314</v>
      </c>
      <c r="AW43">
        <f t="shared" si="44"/>
        <v>0</v>
      </c>
      <c r="AX43">
        <f t="shared" si="45"/>
        <v>0</v>
      </c>
      <c r="AY43" s="11">
        <f t="shared" si="46"/>
        <v>97.575999999999993</v>
      </c>
      <c r="AZ43">
        <f t="shared" si="47"/>
        <v>0</v>
      </c>
    </row>
    <row r="44" spans="1:52">
      <c r="A44">
        <v>85</v>
      </c>
      <c r="B44" s="27" t="str">
        <f t="shared" si="0"/>
        <v>033</v>
      </c>
      <c r="C44" s="28" t="s">
        <v>1014</v>
      </c>
      <c r="D44" s="27" t="str">
        <f t="shared" si="1"/>
        <v>Housing Site</v>
      </c>
      <c r="E44" t="str">
        <f t="shared" si="2"/>
        <v>1.31</v>
      </c>
      <c r="F44" t="str">
        <f t="shared" si="3"/>
        <v>G089</v>
      </c>
      <c r="G44" t="str">
        <f t="shared" si="4"/>
        <v/>
      </c>
      <c r="H44">
        <f t="shared" si="5"/>
        <v>3339</v>
      </c>
      <c r="I44" t="str">
        <f t="shared" si="6"/>
        <v>Brentwood AQMA No.5</v>
      </c>
      <c r="J44">
        <f t="shared" si="7"/>
        <v>19031</v>
      </c>
      <c r="K44" t="str">
        <f t="shared" si="8"/>
        <v>Epping Forest</v>
      </c>
      <c r="L44">
        <f t="shared" si="9"/>
        <v>14808</v>
      </c>
      <c r="M44" t="str">
        <f t="shared" si="10"/>
        <v>Thames Estuary &amp; Marshes</v>
      </c>
      <c r="N44">
        <f t="shared" si="11"/>
        <v>3524</v>
      </c>
      <c r="O44" t="str">
        <f t="shared" si="12"/>
        <v>Thorndon Park</v>
      </c>
      <c r="P44" t="s">
        <v>2312</v>
      </c>
      <c r="Q44" t="s">
        <v>2312</v>
      </c>
      <c r="R44" s="16">
        <f t="shared" si="13"/>
        <v>729</v>
      </c>
      <c r="S44" s="3" t="str">
        <f t="shared" si="14"/>
        <v>Hutton Country Park</v>
      </c>
      <c r="T44">
        <f t="shared" si="15"/>
        <v>1053</v>
      </c>
      <c r="U44">
        <f t="shared" si="16"/>
        <v>2741</v>
      </c>
      <c r="V44">
        <f t="shared" si="17"/>
        <v>1053</v>
      </c>
      <c r="W44">
        <f t="shared" si="18"/>
        <v>10</v>
      </c>
      <c r="X44" s="17">
        <f t="shared" si="19"/>
        <v>207</v>
      </c>
      <c r="Y44">
        <f t="shared" si="20"/>
        <v>3856</v>
      </c>
      <c r="Z44">
        <f t="shared" si="21"/>
        <v>2135</v>
      </c>
      <c r="AA44">
        <f t="shared" si="22"/>
        <v>5222</v>
      </c>
      <c r="AB44" s="12">
        <f t="shared" si="23"/>
        <v>3577</v>
      </c>
      <c r="AC44">
        <f t="shared" si="24"/>
        <v>2783</v>
      </c>
      <c r="AD44" s="18">
        <f t="shared" si="25"/>
        <v>751</v>
      </c>
      <c r="AE44" s="12">
        <f t="shared" si="26"/>
        <v>1196</v>
      </c>
      <c r="AF44" s="18">
        <f t="shared" si="27"/>
        <v>165</v>
      </c>
      <c r="AG44" s="19">
        <f t="shared" si="28"/>
        <v>16682</v>
      </c>
      <c r="AH44">
        <f t="shared" si="29"/>
        <v>67</v>
      </c>
      <c r="AI44" t="str">
        <f t="shared" si="30"/>
        <v>II</v>
      </c>
      <c r="AJ44">
        <f t="shared" si="31"/>
        <v>2743</v>
      </c>
      <c r="AK44">
        <f t="shared" si="32"/>
        <v>2901</v>
      </c>
      <c r="AL44" s="13" t="str">
        <f t="shared" si="33"/>
        <v>Adjacent, (100% overlap)</v>
      </c>
      <c r="AM44">
        <f t="shared" si="34"/>
        <v>1789</v>
      </c>
      <c r="AN44">
        <f t="shared" si="35"/>
        <v>3594</v>
      </c>
      <c r="AO44" s="17">
        <f t="shared" si="36"/>
        <v>966</v>
      </c>
      <c r="AP44" s="3">
        <f t="shared" si="37"/>
        <v>1336</v>
      </c>
      <c r="AQ44">
        <f t="shared" si="38"/>
        <v>753</v>
      </c>
      <c r="AR44">
        <f t="shared" si="39"/>
        <v>5172</v>
      </c>
      <c r="AS44" s="13" t="str">
        <f t="shared" si="40"/>
        <v>Adjacent, (99% overlap)</v>
      </c>
      <c r="AT44" t="str">
        <f t="shared" si="41"/>
        <v/>
      </c>
      <c r="AU44" t="str">
        <f t="shared" si="42"/>
        <v/>
      </c>
      <c r="AV44" s="3">
        <f t="shared" si="43"/>
        <v>308</v>
      </c>
      <c r="AW44">
        <f t="shared" si="44"/>
        <v>0</v>
      </c>
      <c r="AX44">
        <f t="shared" si="45"/>
        <v>0</v>
      </c>
      <c r="AY44" s="11">
        <f t="shared" si="46"/>
        <v>44.834000000000003</v>
      </c>
      <c r="AZ44">
        <f t="shared" si="47"/>
        <v>0</v>
      </c>
    </row>
    <row r="45" spans="1:52">
      <c r="A45">
        <v>86</v>
      </c>
      <c r="B45" s="27" t="str">
        <f t="shared" si="0"/>
        <v>034</v>
      </c>
      <c r="C45" s="28" t="s">
        <v>1093</v>
      </c>
      <c r="D45" s="27" t="str">
        <f t="shared" si="1"/>
        <v>Housing Site</v>
      </c>
      <c r="E45" t="str">
        <f t="shared" si="2"/>
        <v>20.8</v>
      </c>
      <c r="F45" t="str">
        <f t="shared" si="3"/>
        <v>G091</v>
      </c>
      <c r="G45" t="str">
        <f t="shared" si="4"/>
        <v/>
      </c>
      <c r="H45">
        <f t="shared" si="5"/>
        <v>2228</v>
      </c>
      <c r="I45" t="str">
        <f t="shared" si="6"/>
        <v>Brentwood AQMA No.5</v>
      </c>
      <c r="J45">
        <f t="shared" si="7"/>
        <v>16856</v>
      </c>
      <c r="K45" t="str">
        <f t="shared" si="8"/>
        <v>Epping Forest</v>
      </c>
      <c r="L45">
        <f t="shared" si="9"/>
        <v>16670</v>
      </c>
      <c r="M45" t="str">
        <f t="shared" si="10"/>
        <v>Thames Estuary &amp; Marshes</v>
      </c>
      <c r="N45">
        <f t="shared" si="11"/>
        <v>3400</v>
      </c>
      <c r="O45" t="str">
        <f t="shared" si="12"/>
        <v>Thorndon Park</v>
      </c>
      <c r="P45" t="s">
        <v>2312</v>
      </c>
      <c r="Q45" t="s">
        <v>2312</v>
      </c>
      <c r="R45" s="16">
        <f t="shared" si="13"/>
        <v>1087</v>
      </c>
      <c r="S45" s="3" t="str">
        <f t="shared" si="14"/>
        <v>Hutton Country Park</v>
      </c>
      <c r="T45" s="12" t="str">
        <f t="shared" si="15"/>
        <v>Adjacent, (7% overlap)</v>
      </c>
      <c r="U45">
        <f t="shared" si="16"/>
        <v>2724</v>
      </c>
      <c r="V45" s="12" t="str">
        <f t="shared" si="17"/>
        <v>Adjacent, (7% overlap)</v>
      </c>
      <c r="W45" s="11" t="str">
        <f t="shared" si="18"/>
        <v>Adjacent, (9% overlap)</v>
      </c>
      <c r="X45" s="18">
        <f t="shared" si="19"/>
        <v>81</v>
      </c>
      <c r="Y45">
        <f t="shared" si="20"/>
        <v>5418</v>
      </c>
      <c r="Z45">
        <f t="shared" si="21"/>
        <v>10</v>
      </c>
      <c r="AA45">
        <f t="shared" si="22"/>
        <v>2949</v>
      </c>
      <c r="AB45" s="12">
        <f t="shared" si="23"/>
        <v>2536</v>
      </c>
      <c r="AC45">
        <f t="shared" si="24"/>
        <v>1934</v>
      </c>
      <c r="AD45" s="18">
        <f t="shared" si="25"/>
        <v>141</v>
      </c>
      <c r="AE45" s="11">
        <f t="shared" si="26"/>
        <v>481</v>
      </c>
      <c r="AF45" s="18">
        <f t="shared" si="27"/>
        <v>117</v>
      </c>
      <c r="AG45" s="18">
        <f t="shared" si="28"/>
        <v>32698</v>
      </c>
      <c r="AH45">
        <f t="shared" si="29"/>
        <v>98</v>
      </c>
      <c r="AI45" t="str">
        <f t="shared" si="30"/>
        <v>II</v>
      </c>
      <c r="AJ45">
        <f t="shared" si="31"/>
        <v>3123</v>
      </c>
      <c r="AK45">
        <f t="shared" si="32"/>
        <v>2299</v>
      </c>
      <c r="AL45" s="3">
        <f t="shared" si="33"/>
        <v>1649</v>
      </c>
      <c r="AM45">
        <f t="shared" si="34"/>
        <v>172</v>
      </c>
      <c r="AN45">
        <f t="shared" si="35"/>
        <v>2635</v>
      </c>
      <c r="AO45" s="17">
        <f t="shared" si="36"/>
        <v>763</v>
      </c>
      <c r="AP45" s="14" t="str">
        <f t="shared" si="37"/>
        <v>Adjacent, (2% overlap)</v>
      </c>
      <c r="AQ45">
        <f t="shared" si="38"/>
        <v>666</v>
      </c>
      <c r="AR45">
        <f t="shared" si="39"/>
        <v>6630</v>
      </c>
      <c r="AS45" s="13" t="str">
        <f t="shared" si="40"/>
        <v>Adjacent, (100% overlap)</v>
      </c>
      <c r="AT45" t="str">
        <f t="shared" si="41"/>
        <v/>
      </c>
      <c r="AU45" t="str">
        <f t="shared" si="42"/>
        <v/>
      </c>
      <c r="AV45" s="3">
        <f t="shared" si="43"/>
        <v>137</v>
      </c>
      <c r="AW45">
        <f t="shared" si="44"/>
        <v>0</v>
      </c>
      <c r="AX45">
        <f t="shared" si="45"/>
        <v>0</v>
      </c>
      <c r="AY45" s="11">
        <f t="shared" si="46"/>
        <v>100</v>
      </c>
      <c r="AZ45">
        <f t="shared" si="47"/>
        <v>0</v>
      </c>
    </row>
    <row r="46" spans="1:52">
      <c r="A46">
        <v>87</v>
      </c>
      <c r="B46" s="27" t="str">
        <f t="shared" si="0"/>
        <v>035A</v>
      </c>
      <c r="C46" s="28" t="s">
        <v>1107</v>
      </c>
      <c r="D46" s="27" t="str">
        <f t="shared" si="1"/>
        <v>Housing Site</v>
      </c>
      <c r="E46" t="str">
        <f t="shared" si="2"/>
        <v>0.63</v>
      </c>
      <c r="F46" t="str">
        <f t="shared" si="3"/>
        <v>G141</v>
      </c>
      <c r="G46" t="str">
        <f t="shared" si="4"/>
        <v/>
      </c>
      <c r="H46" s="11">
        <f t="shared" si="5"/>
        <v>613</v>
      </c>
      <c r="I46" t="str">
        <f t="shared" si="6"/>
        <v>Brentwood AQMA No.2</v>
      </c>
      <c r="J46">
        <f t="shared" si="7"/>
        <v>14087</v>
      </c>
      <c r="K46" t="str">
        <f t="shared" si="8"/>
        <v>Epping Forest</v>
      </c>
      <c r="L46">
        <f t="shared" si="9"/>
        <v>16781</v>
      </c>
      <c r="M46" t="str">
        <f t="shared" si="10"/>
        <v>Thames Estuary &amp; Marshes</v>
      </c>
      <c r="N46">
        <f t="shared" si="11"/>
        <v>2511</v>
      </c>
      <c r="O46" t="str">
        <f t="shared" si="12"/>
        <v>Thorndon Park</v>
      </c>
      <c r="P46" t="s">
        <v>2312</v>
      </c>
      <c r="Q46" t="s">
        <v>2312</v>
      </c>
      <c r="R46" s="16">
        <f t="shared" si="13"/>
        <v>1840</v>
      </c>
      <c r="S46" s="3" t="str">
        <f t="shared" si="14"/>
        <v>The Manor</v>
      </c>
      <c r="T46" s="11">
        <f t="shared" si="15"/>
        <v>349</v>
      </c>
      <c r="U46">
        <f t="shared" si="16"/>
        <v>280</v>
      </c>
      <c r="V46" s="11">
        <f t="shared" si="17"/>
        <v>349</v>
      </c>
      <c r="W46" s="11" t="str">
        <f t="shared" si="18"/>
        <v>Adjacent, (55% overlap)</v>
      </c>
      <c r="X46" s="17">
        <f t="shared" si="19"/>
        <v>222</v>
      </c>
      <c r="Y46">
        <f t="shared" si="20"/>
        <v>2230</v>
      </c>
      <c r="Z46">
        <f t="shared" si="21"/>
        <v>214</v>
      </c>
      <c r="AA46">
        <f t="shared" si="22"/>
        <v>1096</v>
      </c>
      <c r="AB46" s="12">
        <f t="shared" si="23"/>
        <v>2338</v>
      </c>
      <c r="AC46">
        <f t="shared" si="24"/>
        <v>1909</v>
      </c>
      <c r="AD46" s="11">
        <f t="shared" si="25"/>
        <v>1077</v>
      </c>
      <c r="AE46" s="12">
        <f t="shared" si="26"/>
        <v>1283</v>
      </c>
      <c r="AF46" s="18">
        <f t="shared" si="27"/>
        <v>1</v>
      </c>
      <c r="AG46" s="19">
        <f t="shared" si="28"/>
        <v>24030</v>
      </c>
      <c r="AH46">
        <f t="shared" si="29"/>
        <v>209</v>
      </c>
      <c r="AI46" t="str">
        <f t="shared" si="30"/>
        <v>II</v>
      </c>
      <c r="AJ46">
        <f t="shared" si="31"/>
        <v>630</v>
      </c>
      <c r="AK46">
        <f t="shared" si="32"/>
        <v>1496</v>
      </c>
      <c r="AL46" s="3">
        <f t="shared" si="33"/>
        <v>598</v>
      </c>
      <c r="AM46">
        <f t="shared" si="34"/>
        <v>460</v>
      </c>
      <c r="AN46">
        <f t="shared" si="35"/>
        <v>1124</v>
      </c>
      <c r="AO46" s="18">
        <f t="shared" si="36"/>
        <v>124</v>
      </c>
      <c r="AP46" s="13" t="str">
        <f t="shared" si="37"/>
        <v>Adjacent, (43% overlap)</v>
      </c>
      <c r="AQ46" s="11">
        <f t="shared" si="38"/>
        <v>64</v>
      </c>
      <c r="AR46">
        <f t="shared" si="39"/>
        <v>4648</v>
      </c>
      <c r="AS46" s="13" t="str">
        <f t="shared" si="40"/>
        <v>Adjacent, (68% overlap)</v>
      </c>
      <c r="AT46" t="str">
        <f t="shared" si="41"/>
        <v/>
      </c>
      <c r="AU46" t="str">
        <f t="shared" si="42"/>
        <v/>
      </c>
      <c r="AV46" s="3">
        <f t="shared" si="43"/>
        <v>891</v>
      </c>
      <c r="AW46">
        <f t="shared" si="44"/>
        <v>0</v>
      </c>
      <c r="AX46">
        <f t="shared" si="45"/>
        <v>0</v>
      </c>
      <c r="AY46" s="11">
        <f t="shared" si="46"/>
        <v>100</v>
      </c>
      <c r="AZ46">
        <f t="shared" si="47"/>
        <v>0</v>
      </c>
    </row>
    <row r="47" spans="1:52">
      <c r="A47">
        <v>311</v>
      </c>
      <c r="B47" s="27" t="str">
        <f t="shared" si="0"/>
        <v>035B</v>
      </c>
      <c r="C47" s="28" t="s">
        <v>2264</v>
      </c>
      <c r="D47" s="27" t="str">
        <f t="shared" si="1"/>
        <v/>
      </c>
      <c r="E47" t="str">
        <f t="shared" si="2"/>
        <v>0.28</v>
      </c>
      <c r="F47" t="str">
        <f t="shared" si="3"/>
        <v/>
      </c>
      <c r="G47" t="str">
        <f t="shared" si="4"/>
        <v/>
      </c>
      <c r="H47" s="11">
        <f t="shared" si="5"/>
        <v>690</v>
      </c>
      <c r="I47" t="str">
        <f t="shared" si="6"/>
        <v>Brentwood AQMA No.2</v>
      </c>
      <c r="J47">
        <f t="shared" si="7"/>
        <v>14118</v>
      </c>
      <c r="K47" t="str">
        <f t="shared" si="8"/>
        <v>Epping Forest</v>
      </c>
      <c r="L47">
        <f t="shared" si="9"/>
        <v>16781</v>
      </c>
      <c r="M47" t="str">
        <f t="shared" si="10"/>
        <v>Thames Estuary &amp; Marshes</v>
      </c>
      <c r="N47">
        <f t="shared" si="11"/>
        <v>2511</v>
      </c>
      <c r="O47" t="str">
        <f t="shared" si="12"/>
        <v>Thorndon Park</v>
      </c>
      <c r="P47" t="s">
        <v>2312</v>
      </c>
      <c r="Q47" t="s">
        <v>2312</v>
      </c>
      <c r="R47" s="16">
        <f t="shared" si="13"/>
        <v>1901</v>
      </c>
      <c r="S47" s="3" t="str">
        <f t="shared" si="14"/>
        <v>The Manor</v>
      </c>
      <c r="T47">
        <f t="shared" si="15"/>
        <v>406</v>
      </c>
      <c r="U47">
        <f t="shared" si="16"/>
        <v>338</v>
      </c>
      <c r="V47">
        <f t="shared" si="17"/>
        <v>407</v>
      </c>
      <c r="W47" s="11" t="str">
        <f t="shared" si="18"/>
        <v>Adjacent, (0% overlap)</v>
      </c>
      <c r="X47" s="17">
        <f t="shared" si="19"/>
        <v>255</v>
      </c>
      <c r="Y47">
        <f t="shared" si="20"/>
        <v>2307</v>
      </c>
      <c r="Z47">
        <f t="shared" si="21"/>
        <v>214</v>
      </c>
      <c r="AA47">
        <f t="shared" si="22"/>
        <v>1121</v>
      </c>
      <c r="AB47" s="12">
        <f t="shared" si="23"/>
        <v>2345</v>
      </c>
      <c r="AC47">
        <f t="shared" si="24"/>
        <v>1909</v>
      </c>
      <c r="AD47" s="11">
        <f t="shared" si="25"/>
        <v>1077</v>
      </c>
      <c r="AE47" s="12">
        <f t="shared" si="26"/>
        <v>1286</v>
      </c>
      <c r="AF47" s="18">
        <f t="shared" si="27"/>
        <v>43</v>
      </c>
      <c r="AG47" s="19">
        <f t="shared" si="28"/>
        <v>24030</v>
      </c>
      <c r="AH47">
        <f t="shared" si="29"/>
        <v>209</v>
      </c>
      <c r="AI47" t="str">
        <f t="shared" si="30"/>
        <v>II*</v>
      </c>
      <c r="AJ47">
        <f t="shared" si="31"/>
        <v>668</v>
      </c>
      <c r="AK47">
        <f t="shared" si="32"/>
        <v>1520</v>
      </c>
      <c r="AL47" s="3">
        <f t="shared" si="33"/>
        <v>602</v>
      </c>
      <c r="AM47">
        <f t="shared" si="34"/>
        <v>460</v>
      </c>
      <c r="AN47">
        <f t="shared" si="35"/>
        <v>1128</v>
      </c>
      <c r="AO47" s="18">
        <f t="shared" si="36"/>
        <v>167</v>
      </c>
      <c r="AP47" s="13" t="str">
        <f t="shared" si="37"/>
        <v>Adjacent, (85% overlap)</v>
      </c>
      <c r="AQ47" s="11">
        <f t="shared" si="38"/>
        <v>68</v>
      </c>
      <c r="AR47">
        <f t="shared" si="39"/>
        <v>4677</v>
      </c>
      <c r="AS47" s="13" t="str">
        <f t="shared" si="40"/>
        <v>Adjacent, (61% overlap)</v>
      </c>
      <c r="AT47" t="str">
        <f t="shared" si="41"/>
        <v/>
      </c>
      <c r="AU47" t="str">
        <f t="shared" si="42"/>
        <v/>
      </c>
      <c r="AV47" s="3">
        <f t="shared" si="43"/>
        <v>915</v>
      </c>
      <c r="AW47">
        <f t="shared" si="44"/>
        <v>0</v>
      </c>
      <c r="AX47">
        <f t="shared" si="45"/>
        <v>0</v>
      </c>
      <c r="AY47" s="11">
        <f t="shared" si="46"/>
        <v>100</v>
      </c>
      <c r="AZ47">
        <f t="shared" si="47"/>
        <v>0</v>
      </c>
    </row>
    <row r="48" spans="1:52">
      <c r="A48">
        <v>88</v>
      </c>
      <c r="B48" s="27" t="str">
        <f t="shared" si="0"/>
        <v>036</v>
      </c>
      <c r="C48" s="28" t="s">
        <v>1022</v>
      </c>
      <c r="D48" s="27" t="str">
        <f t="shared" si="1"/>
        <v>Housing Site</v>
      </c>
      <c r="E48" t="str">
        <f t="shared" si="2"/>
        <v>0.76</v>
      </c>
      <c r="F48" t="str">
        <f t="shared" si="3"/>
        <v>B217</v>
      </c>
      <c r="G48" t="str">
        <f t="shared" si="4"/>
        <v/>
      </c>
      <c r="H48">
        <f t="shared" si="5"/>
        <v>4030</v>
      </c>
      <c r="I48" t="str">
        <f t="shared" si="6"/>
        <v>Havering AQMA</v>
      </c>
      <c r="J48">
        <f t="shared" si="7"/>
        <v>19998</v>
      </c>
      <c r="K48" t="str">
        <f t="shared" si="8"/>
        <v>Epping Forest</v>
      </c>
      <c r="L48">
        <f t="shared" si="9"/>
        <v>11656</v>
      </c>
      <c r="M48" t="str">
        <f t="shared" si="10"/>
        <v>Thames Estuary &amp; Marshes</v>
      </c>
      <c r="N48" s="12">
        <f t="shared" si="11"/>
        <v>260</v>
      </c>
      <c r="O48" t="str">
        <f t="shared" si="12"/>
        <v>Thorndon Park</v>
      </c>
      <c r="P48" t="s">
        <v>2312</v>
      </c>
      <c r="Q48" t="s">
        <v>2312</v>
      </c>
      <c r="R48" s="15">
        <f t="shared" si="13"/>
        <v>4577</v>
      </c>
      <c r="S48" s="3" t="str">
        <f t="shared" si="14"/>
        <v>Hutton Country Park</v>
      </c>
      <c r="T48">
        <f t="shared" si="15"/>
        <v>517</v>
      </c>
      <c r="U48" t="str">
        <f t="shared" si="16"/>
        <v>Adjacent, (100% overlap)</v>
      </c>
      <c r="V48" s="12" t="str">
        <f t="shared" si="17"/>
        <v>Adjacent, (6% overlap)</v>
      </c>
      <c r="W48" s="11" t="str">
        <f t="shared" si="18"/>
        <v>Adjacent, (51% overlap)</v>
      </c>
      <c r="X48" s="17">
        <f t="shared" si="19"/>
        <v>202</v>
      </c>
      <c r="Y48">
        <f t="shared" si="20"/>
        <v>5177</v>
      </c>
      <c r="Z48">
        <f t="shared" si="21"/>
        <v>4046</v>
      </c>
      <c r="AA48">
        <f t="shared" si="22"/>
        <v>4748</v>
      </c>
      <c r="AB48" s="12">
        <f t="shared" si="23"/>
        <v>4462</v>
      </c>
      <c r="AC48">
        <f t="shared" si="24"/>
        <v>3401</v>
      </c>
      <c r="AD48" s="12">
        <f t="shared" si="25"/>
        <v>2183</v>
      </c>
      <c r="AE48" s="12">
        <f t="shared" si="26"/>
        <v>3780</v>
      </c>
      <c r="AF48" s="18">
        <f t="shared" si="27"/>
        <v>80</v>
      </c>
      <c r="AG48" s="18">
        <f t="shared" si="28"/>
        <v>30289</v>
      </c>
      <c r="AH48">
        <f t="shared" si="29"/>
        <v>61</v>
      </c>
      <c r="AI48" t="str">
        <f t="shared" si="30"/>
        <v>II</v>
      </c>
      <c r="AJ48" s="12">
        <f t="shared" si="31"/>
        <v>0</v>
      </c>
      <c r="AK48">
        <f t="shared" si="32"/>
        <v>1296</v>
      </c>
      <c r="AL48" s="13" t="str">
        <f t="shared" si="33"/>
        <v>Adjacent, (0% overlap)</v>
      </c>
      <c r="AM48">
        <f t="shared" si="34"/>
        <v>3327</v>
      </c>
      <c r="AN48">
        <f t="shared" si="35"/>
        <v>3495</v>
      </c>
      <c r="AO48" s="11">
        <f t="shared" si="36"/>
        <v>2355</v>
      </c>
      <c r="AP48" s="3">
        <f t="shared" si="37"/>
        <v>1008</v>
      </c>
      <c r="AQ48" s="12" t="str">
        <f t="shared" si="38"/>
        <v>Adjacent, (100% overlap)</v>
      </c>
      <c r="AR48">
        <f t="shared" si="39"/>
        <v>1500</v>
      </c>
      <c r="AS48" s="13" t="str">
        <f t="shared" si="40"/>
        <v>Adjacent, (100% overlap)</v>
      </c>
      <c r="AT48" t="str">
        <f t="shared" si="41"/>
        <v/>
      </c>
      <c r="AU48" t="str">
        <f t="shared" si="42"/>
        <v/>
      </c>
      <c r="AV48" s="3">
        <f t="shared" si="43"/>
        <v>234</v>
      </c>
      <c r="AW48">
        <f t="shared" si="44"/>
        <v>0</v>
      </c>
      <c r="AX48">
        <f t="shared" si="45"/>
        <v>0</v>
      </c>
      <c r="AY48" s="11">
        <f t="shared" si="46"/>
        <v>2.9359999999999999</v>
      </c>
      <c r="AZ48">
        <f t="shared" si="47"/>
        <v>0</v>
      </c>
    </row>
    <row r="49" spans="1:52">
      <c r="A49">
        <v>135</v>
      </c>
      <c r="B49" s="27" t="str">
        <f t="shared" si="0"/>
        <v>037A</v>
      </c>
      <c r="C49" s="28" t="s">
        <v>2383</v>
      </c>
      <c r="D49" s="27" t="str">
        <f t="shared" si="1"/>
        <v>Housing Site</v>
      </c>
      <c r="E49" t="str">
        <f t="shared" si="2"/>
        <v>8.42</v>
      </c>
      <c r="F49" t="str">
        <f t="shared" si="3"/>
        <v>G018</v>
      </c>
      <c r="G49" t="str">
        <f t="shared" si="4"/>
        <v>Potential</v>
      </c>
      <c r="H49">
        <f t="shared" si="5"/>
        <v>1560</v>
      </c>
      <c r="I49" t="str">
        <f t="shared" si="6"/>
        <v>Havering AQMA</v>
      </c>
      <c r="J49">
        <f t="shared" si="7"/>
        <v>20275</v>
      </c>
      <c r="K49" t="str">
        <f t="shared" si="8"/>
        <v>Epping Forest</v>
      </c>
      <c r="L49">
        <f t="shared" si="9"/>
        <v>10041</v>
      </c>
      <c r="M49" t="str">
        <f t="shared" si="10"/>
        <v>Thames Estuary &amp; Marshes</v>
      </c>
      <c r="N49" s="11">
        <f t="shared" si="11"/>
        <v>1002</v>
      </c>
      <c r="O49" t="str">
        <f t="shared" si="12"/>
        <v>Thorndon Park</v>
      </c>
      <c r="P49" t="s">
        <v>2312</v>
      </c>
      <c r="Q49" t="s">
        <v>2312</v>
      </c>
      <c r="R49" s="15">
        <f t="shared" si="13"/>
        <v>3764</v>
      </c>
      <c r="S49" s="3" t="str">
        <f t="shared" si="14"/>
        <v>Cranham Brickfields</v>
      </c>
      <c r="T49" s="11">
        <f t="shared" si="15"/>
        <v>247</v>
      </c>
      <c r="U49" t="str">
        <f t="shared" si="16"/>
        <v>Adjacent, (100% overlap)</v>
      </c>
      <c r="V49" s="11">
        <f t="shared" si="17"/>
        <v>228</v>
      </c>
      <c r="W49">
        <f t="shared" si="18"/>
        <v>228</v>
      </c>
      <c r="X49" s="17">
        <f t="shared" si="19"/>
        <v>179</v>
      </c>
      <c r="Y49">
        <f t="shared" si="20"/>
        <v>5356</v>
      </c>
      <c r="Z49">
        <f t="shared" si="21"/>
        <v>4921</v>
      </c>
      <c r="AA49">
        <f t="shared" si="22"/>
        <v>4410</v>
      </c>
      <c r="AB49" s="12">
        <f t="shared" si="23"/>
        <v>5994</v>
      </c>
      <c r="AC49">
        <f t="shared" si="24"/>
        <v>3866</v>
      </c>
      <c r="AD49" s="18">
        <f t="shared" si="25"/>
        <v>131</v>
      </c>
      <c r="AE49" s="12">
        <f t="shared" si="26"/>
        <v>4052</v>
      </c>
      <c r="AF49" s="18">
        <f t="shared" si="27"/>
        <v>39</v>
      </c>
      <c r="AG49" s="17">
        <f t="shared" si="28"/>
        <v>28734</v>
      </c>
      <c r="AH49">
        <f t="shared" si="29"/>
        <v>928</v>
      </c>
      <c r="AI49" t="str">
        <f t="shared" si="30"/>
        <v>II</v>
      </c>
      <c r="AJ49">
        <f t="shared" si="31"/>
        <v>521</v>
      </c>
      <c r="AK49">
        <f t="shared" si="32"/>
        <v>3635</v>
      </c>
      <c r="AL49" s="3">
        <f t="shared" si="33"/>
        <v>520</v>
      </c>
      <c r="AM49">
        <f t="shared" si="34"/>
        <v>4945</v>
      </c>
      <c r="AN49">
        <f t="shared" si="35"/>
        <v>3809</v>
      </c>
      <c r="AO49" s="18">
        <f t="shared" si="36"/>
        <v>0</v>
      </c>
      <c r="AP49" s="3">
        <f t="shared" si="37"/>
        <v>552</v>
      </c>
      <c r="AQ49">
        <f t="shared" si="38"/>
        <v>770</v>
      </c>
      <c r="AR49" s="12" t="str">
        <f t="shared" si="39"/>
        <v>Adjacent, (100% overlap)</v>
      </c>
      <c r="AS49" s="13" t="str">
        <f t="shared" si="40"/>
        <v>Adjacent, (98% overlap)</v>
      </c>
      <c r="AT49" t="str">
        <f t="shared" si="41"/>
        <v/>
      </c>
      <c r="AU49" t="str">
        <f t="shared" si="42"/>
        <v/>
      </c>
      <c r="AV49" s="3">
        <f t="shared" si="43"/>
        <v>836</v>
      </c>
      <c r="AW49">
        <f t="shared" si="44"/>
        <v>0</v>
      </c>
      <c r="AX49">
        <f t="shared" si="45"/>
        <v>0</v>
      </c>
      <c r="AY49" s="11">
        <f t="shared" si="46"/>
        <v>100</v>
      </c>
      <c r="AZ49">
        <f t="shared" si="47"/>
        <v>0</v>
      </c>
    </row>
    <row r="50" spans="1:52">
      <c r="A50">
        <v>133</v>
      </c>
      <c r="B50" s="27" t="str">
        <f t="shared" si="0"/>
        <v>037B</v>
      </c>
      <c r="C50" s="28" t="s">
        <v>2383</v>
      </c>
      <c r="D50" s="27" t="str">
        <f t="shared" si="1"/>
        <v>Housing Site</v>
      </c>
      <c r="E50" t="str">
        <f t="shared" si="2"/>
        <v>35.77</v>
      </c>
      <c r="F50" t="str">
        <f t="shared" si="3"/>
        <v>G018</v>
      </c>
      <c r="G50" t="str">
        <f t="shared" si="4"/>
        <v>Discounted</v>
      </c>
      <c r="H50">
        <f t="shared" si="5"/>
        <v>1560</v>
      </c>
      <c r="I50" t="str">
        <f t="shared" si="6"/>
        <v>Havering AQMA</v>
      </c>
      <c r="J50">
        <f t="shared" si="7"/>
        <v>19793</v>
      </c>
      <c r="K50" t="str">
        <f t="shared" si="8"/>
        <v>Epping Forest</v>
      </c>
      <c r="L50">
        <f t="shared" si="9"/>
        <v>10210</v>
      </c>
      <c r="M50" t="str">
        <f t="shared" si="10"/>
        <v>Thames Estuary &amp; Marshes</v>
      </c>
      <c r="N50" s="12">
        <f t="shared" si="11"/>
        <v>555</v>
      </c>
      <c r="O50" t="str">
        <f t="shared" si="12"/>
        <v>Thorndon Park</v>
      </c>
      <c r="P50" t="s">
        <v>2312</v>
      </c>
      <c r="Q50" t="s">
        <v>2312</v>
      </c>
      <c r="R50" s="15">
        <f t="shared" si="13"/>
        <v>3764</v>
      </c>
      <c r="S50" s="3" t="str">
        <f t="shared" si="14"/>
        <v>Cranham Brickfields</v>
      </c>
      <c r="T50" s="11">
        <f t="shared" si="15"/>
        <v>232</v>
      </c>
      <c r="U50" t="str">
        <f t="shared" si="16"/>
        <v>Adjacent, (100% overlap)</v>
      </c>
      <c r="V50" s="11">
        <f t="shared" si="17"/>
        <v>187</v>
      </c>
      <c r="W50" s="11" t="str">
        <f t="shared" si="18"/>
        <v>Adjacent, (0% overlap)</v>
      </c>
      <c r="X50" s="17">
        <f t="shared" si="19"/>
        <v>365</v>
      </c>
      <c r="Y50">
        <f t="shared" si="20"/>
        <v>5289</v>
      </c>
      <c r="Z50">
        <f t="shared" si="21"/>
        <v>4294</v>
      </c>
      <c r="AA50">
        <f t="shared" si="22"/>
        <v>3950</v>
      </c>
      <c r="AB50" s="12">
        <f t="shared" si="23"/>
        <v>5328</v>
      </c>
      <c r="AC50">
        <f t="shared" si="24"/>
        <v>3230</v>
      </c>
      <c r="AD50" s="18">
        <f t="shared" si="25"/>
        <v>134</v>
      </c>
      <c r="AE50" s="12">
        <f t="shared" si="26"/>
        <v>3450</v>
      </c>
      <c r="AF50" s="18">
        <f t="shared" si="27"/>
        <v>225</v>
      </c>
      <c r="AG50" s="19">
        <f t="shared" si="28"/>
        <v>17534</v>
      </c>
      <c r="AH50">
        <f t="shared" si="29"/>
        <v>928</v>
      </c>
      <c r="AI50" t="str">
        <f t="shared" si="30"/>
        <v>II</v>
      </c>
      <c r="AJ50">
        <f t="shared" si="31"/>
        <v>403</v>
      </c>
      <c r="AK50">
        <f t="shared" si="32"/>
        <v>3138</v>
      </c>
      <c r="AL50" s="13" t="str">
        <f t="shared" si="33"/>
        <v>Adjacent, (0% overlap)</v>
      </c>
      <c r="AM50">
        <f t="shared" si="34"/>
        <v>4281</v>
      </c>
      <c r="AN50">
        <f t="shared" si="35"/>
        <v>3191</v>
      </c>
      <c r="AO50" s="18">
        <f t="shared" si="36"/>
        <v>0</v>
      </c>
      <c r="AP50" s="3">
        <f t="shared" si="37"/>
        <v>436</v>
      </c>
      <c r="AQ50" s="11">
        <f t="shared" si="38"/>
        <v>124</v>
      </c>
      <c r="AR50" s="12" t="str">
        <f t="shared" si="39"/>
        <v>Adjacent, (95% overlap)</v>
      </c>
      <c r="AS50" s="13" t="str">
        <f t="shared" si="40"/>
        <v>Adjacent, (99% overlap)</v>
      </c>
      <c r="AT50" t="str">
        <f t="shared" si="41"/>
        <v/>
      </c>
      <c r="AU50" t="str">
        <f t="shared" si="42"/>
        <v/>
      </c>
      <c r="AV50" s="3">
        <f t="shared" si="43"/>
        <v>187</v>
      </c>
      <c r="AW50">
        <f t="shared" si="44"/>
        <v>0</v>
      </c>
      <c r="AX50">
        <f t="shared" si="45"/>
        <v>0</v>
      </c>
      <c r="AY50" s="11">
        <f t="shared" si="46"/>
        <v>100</v>
      </c>
      <c r="AZ50">
        <f t="shared" si="47"/>
        <v>0</v>
      </c>
    </row>
    <row r="51" spans="1:52">
      <c r="A51">
        <v>134</v>
      </c>
      <c r="B51" s="27" t="str">
        <f t="shared" si="0"/>
        <v>037C</v>
      </c>
      <c r="C51" s="28" t="s">
        <v>2383</v>
      </c>
      <c r="D51" s="27" t="str">
        <f t="shared" si="1"/>
        <v>Housing Site</v>
      </c>
      <c r="E51" t="str">
        <f t="shared" si="2"/>
        <v>38.94</v>
      </c>
      <c r="F51" t="str">
        <f t="shared" si="3"/>
        <v>G018</v>
      </c>
      <c r="G51" t="str">
        <f t="shared" si="4"/>
        <v>Discounted</v>
      </c>
      <c r="H51">
        <f t="shared" si="5"/>
        <v>1257</v>
      </c>
      <c r="I51" t="str">
        <f t="shared" si="6"/>
        <v>Havering AQMA</v>
      </c>
      <c r="J51">
        <f t="shared" si="7"/>
        <v>19274</v>
      </c>
      <c r="K51" t="str">
        <f t="shared" si="8"/>
        <v>Epping Forest</v>
      </c>
      <c r="L51">
        <f t="shared" si="9"/>
        <v>10338</v>
      </c>
      <c r="M51" t="str">
        <f t="shared" si="10"/>
        <v>Thames Estuary &amp; Marshes</v>
      </c>
      <c r="N51" s="11">
        <f t="shared" si="11"/>
        <v>827</v>
      </c>
      <c r="O51" t="str">
        <f t="shared" si="12"/>
        <v>Thorndon Park</v>
      </c>
      <c r="P51" t="s">
        <v>2312</v>
      </c>
      <c r="Q51" t="s">
        <v>2312</v>
      </c>
      <c r="R51" s="15">
        <f t="shared" si="13"/>
        <v>3462</v>
      </c>
      <c r="S51" s="3" t="str">
        <f t="shared" si="14"/>
        <v>Cranham Brickfields</v>
      </c>
      <c r="T51">
        <f t="shared" si="15"/>
        <v>727</v>
      </c>
      <c r="U51" t="str">
        <f t="shared" si="16"/>
        <v>Adjacent, (100% overlap)</v>
      </c>
      <c r="V51" s="12" t="str">
        <f t="shared" si="17"/>
        <v>Adjacent, (0% overlap)</v>
      </c>
      <c r="W51">
        <f t="shared" si="18"/>
        <v>209</v>
      </c>
      <c r="X51" s="11">
        <f t="shared" si="19"/>
        <v>418</v>
      </c>
      <c r="Y51">
        <f t="shared" si="20"/>
        <v>4998</v>
      </c>
      <c r="Z51">
        <f t="shared" si="21"/>
        <v>3741</v>
      </c>
      <c r="AA51">
        <f t="shared" si="22"/>
        <v>3461</v>
      </c>
      <c r="AB51" s="12">
        <f t="shared" si="23"/>
        <v>4796</v>
      </c>
      <c r="AC51">
        <f t="shared" si="24"/>
        <v>2676</v>
      </c>
      <c r="AD51" s="18">
        <f t="shared" si="25"/>
        <v>685</v>
      </c>
      <c r="AE51" s="12">
        <f t="shared" si="26"/>
        <v>2904</v>
      </c>
      <c r="AF51" s="18">
        <f t="shared" si="27"/>
        <v>372</v>
      </c>
      <c r="AG51" s="19">
        <f t="shared" si="28"/>
        <v>17534</v>
      </c>
      <c r="AH51">
        <f t="shared" si="29"/>
        <v>500</v>
      </c>
      <c r="AI51" t="str">
        <f t="shared" si="30"/>
        <v>II</v>
      </c>
      <c r="AJ51">
        <f t="shared" si="31"/>
        <v>410</v>
      </c>
      <c r="AK51">
        <f t="shared" si="32"/>
        <v>3264</v>
      </c>
      <c r="AL51" s="14">
        <f t="shared" si="33"/>
        <v>336</v>
      </c>
      <c r="AM51">
        <f t="shared" si="34"/>
        <v>3750</v>
      </c>
      <c r="AN51">
        <f t="shared" si="35"/>
        <v>2642</v>
      </c>
      <c r="AO51" s="18">
        <f t="shared" si="36"/>
        <v>0</v>
      </c>
      <c r="AP51" s="3">
        <f t="shared" si="37"/>
        <v>168</v>
      </c>
      <c r="AQ51" s="12" t="str">
        <f t="shared" si="38"/>
        <v>Adjacent, (26% overlap)</v>
      </c>
      <c r="AR51" s="12" t="str">
        <f t="shared" si="39"/>
        <v>Adjacent, (58% overlap)</v>
      </c>
      <c r="AS51" s="13" t="str">
        <f t="shared" si="40"/>
        <v>Adjacent, (100% overlap)</v>
      </c>
      <c r="AT51" t="str">
        <f t="shared" si="41"/>
        <v/>
      </c>
      <c r="AU51" t="str">
        <f t="shared" si="42"/>
        <v/>
      </c>
      <c r="AV51" s="14" t="str">
        <f t="shared" si="43"/>
        <v>Adjacent, (0% overlap)</v>
      </c>
      <c r="AW51">
        <f t="shared" si="44"/>
        <v>0</v>
      </c>
      <c r="AX51">
        <f t="shared" si="45"/>
        <v>0</v>
      </c>
      <c r="AY51" s="11">
        <f t="shared" si="46"/>
        <v>100</v>
      </c>
      <c r="AZ51">
        <f t="shared" si="47"/>
        <v>0</v>
      </c>
    </row>
    <row r="52" spans="1:52">
      <c r="A52">
        <v>137</v>
      </c>
      <c r="B52" s="27" t="str">
        <f t="shared" si="0"/>
        <v>038A</v>
      </c>
      <c r="C52" s="28" t="s">
        <v>2384</v>
      </c>
      <c r="D52" s="27" t="str">
        <f t="shared" si="1"/>
        <v>Housing Site</v>
      </c>
      <c r="E52" t="str">
        <f t="shared" si="2"/>
        <v>7.91</v>
      </c>
      <c r="F52" t="str">
        <f t="shared" si="3"/>
        <v>G019</v>
      </c>
      <c r="G52" t="str">
        <f t="shared" si="4"/>
        <v>Potential</v>
      </c>
      <c r="H52">
        <f t="shared" si="5"/>
        <v>2539</v>
      </c>
      <c r="I52" t="str">
        <f t="shared" si="6"/>
        <v>Havering AQMA</v>
      </c>
      <c r="J52">
        <f t="shared" si="7"/>
        <v>20992</v>
      </c>
      <c r="K52" t="str">
        <f t="shared" si="8"/>
        <v>Epping Forest</v>
      </c>
      <c r="L52">
        <f t="shared" si="9"/>
        <v>9548</v>
      </c>
      <c r="M52" t="str">
        <f t="shared" si="10"/>
        <v>Thames Estuary &amp; Marshes</v>
      </c>
      <c r="N52" s="11">
        <f t="shared" si="11"/>
        <v>958</v>
      </c>
      <c r="O52" t="str">
        <f t="shared" si="12"/>
        <v>Thorndon Park</v>
      </c>
      <c r="P52" t="s">
        <v>2312</v>
      </c>
      <c r="Q52" t="s">
        <v>2312</v>
      </c>
      <c r="R52" s="15">
        <f t="shared" si="13"/>
        <v>4786</v>
      </c>
      <c r="S52" s="3" t="str">
        <f t="shared" si="14"/>
        <v>Cranham Brickfields</v>
      </c>
      <c r="T52" s="11">
        <f t="shared" si="15"/>
        <v>268</v>
      </c>
      <c r="U52" t="str">
        <f t="shared" si="16"/>
        <v>Adjacent, (100% overlap)</v>
      </c>
      <c r="V52" s="11">
        <f t="shared" si="17"/>
        <v>255</v>
      </c>
      <c r="W52">
        <f t="shared" si="18"/>
        <v>255</v>
      </c>
      <c r="X52" s="17">
        <f t="shared" si="19"/>
        <v>116</v>
      </c>
      <c r="Y52">
        <f t="shared" si="20"/>
        <v>5476</v>
      </c>
      <c r="Z52">
        <f t="shared" si="21"/>
        <v>5440</v>
      </c>
      <c r="AA52">
        <f t="shared" si="22"/>
        <v>5152</v>
      </c>
      <c r="AB52" s="12">
        <f t="shared" si="23"/>
        <v>6286</v>
      </c>
      <c r="AC52">
        <f t="shared" si="24"/>
        <v>4372</v>
      </c>
      <c r="AD52" s="18">
        <f t="shared" si="25"/>
        <v>258</v>
      </c>
      <c r="AE52" s="12">
        <f t="shared" si="26"/>
        <v>4621</v>
      </c>
      <c r="AF52" s="11">
        <f t="shared" si="27"/>
        <v>583</v>
      </c>
      <c r="AG52" s="17">
        <f t="shared" si="28"/>
        <v>28734</v>
      </c>
      <c r="AH52">
        <f t="shared" si="29"/>
        <v>597</v>
      </c>
      <c r="AI52" t="str">
        <f t="shared" si="30"/>
        <v>II</v>
      </c>
      <c r="AJ52">
        <f t="shared" si="31"/>
        <v>408</v>
      </c>
      <c r="AK52">
        <f t="shared" si="32"/>
        <v>3328</v>
      </c>
      <c r="AL52" s="3">
        <f t="shared" si="33"/>
        <v>405</v>
      </c>
      <c r="AM52">
        <f t="shared" si="34"/>
        <v>5201</v>
      </c>
      <c r="AN52">
        <f t="shared" si="35"/>
        <v>4352</v>
      </c>
      <c r="AO52" s="18">
        <f t="shared" si="36"/>
        <v>586</v>
      </c>
      <c r="AP52" s="3">
        <f t="shared" si="37"/>
        <v>426</v>
      </c>
      <c r="AQ52">
        <f t="shared" si="38"/>
        <v>919</v>
      </c>
      <c r="AR52" s="12" t="str">
        <f t="shared" si="39"/>
        <v>Adjacent, (100% overlap)</v>
      </c>
      <c r="AS52" s="13" t="str">
        <f t="shared" si="40"/>
        <v>Adjacent, (100% overlap)</v>
      </c>
      <c r="AT52" t="str">
        <f t="shared" si="41"/>
        <v/>
      </c>
      <c r="AU52" t="str">
        <f t="shared" si="42"/>
        <v/>
      </c>
      <c r="AV52" s="3">
        <f t="shared" si="43"/>
        <v>597</v>
      </c>
      <c r="AW52">
        <f t="shared" si="44"/>
        <v>0</v>
      </c>
      <c r="AX52">
        <f t="shared" si="45"/>
        <v>0</v>
      </c>
      <c r="AY52" s="11">
        <f t="shared" si="46"/>
        <v>100</v>
      </c>
      <c r="AZ52">
        <f t="shared" si="47"/>
        <v>0</v>
      </c>
    </row>
    <row r="53" spans="1:52">
      <c r="A53">
        <v>136</v>
      </c>
      <c r="B53" s="27" t="str">
        <f t="shared" si="0"/>
        <v>038B</v>
      </c>
      <c r="C53" s="28" t="s">
        <v>2384</v>
      </c>
      <c r="D53" s="27" t="str">
        <f t="shared" si="1"/>
        <v>Housing Site</v>
      </c>
      <c r="E53" t="str">
        <f t="shared" si="2"/>
        <v>68.56</v>
      </c>
      <c r="F53" t="str">
        <f t="shared" si="3"/>
        <v>G019</v>
      </c>
      <c r="G53" t="str">
        <f t="shared" si="4"/>
        <v>Discounted</v>
      </c>
      <c r="H53">
        <f t="shared" si="5"/>
        <v>2267</v>
      </c>
      <c r="I53" t="str">
        <f t="shared" si="6"/>
        <v>Havering AQMA</v>
      </c>
      <c r="J53">
        <f t="shared" si="7"/>
        <v>20301</v>
      </c>
      <c r="K53" t="str">
        <f t="shared" si="8"/>
        <v>Epping Forest</v>
      </c>
      <c r="L53">
        <f t="shared" si="9"/>
        <v>9539</v>
      </c>
      <c r="M53" t="str">
        <f t="shared" si="10"/>
        <v>Thames Estuary &amp; Marshes</v>
      </c>
      <c r="N53" s="12">
        <f t="shared" si="11"/>
        <v>220</v>
      </c>
      <c r="O53" t="str">
        <f t="shared" si="12"/>
        <v>Thorndon Park</v>
      </c>
      <c r="P53" t="s">
        <v>2312</v>
      </c>
      <c r="Q53" t="s">
        <v>2312</v>
      </c>
      <c r="R53" s="15">
        <f t="shared" si="13"/>
        <v>4466</v>
      </c>
      <c r="S53" s="3" t="str">
        <f t="shared" si="14"/>
        <v>Cranham Brickfields</v>
      </c>
      <c r="T53" s="12" t="str">
        <f t="shared" si="15"/>
        <v>Adjacent, (5% overlap)</v>
      </c>
      <c r="U53" t="str">
        <f t="shared" si="16"/>
        <v>Adjacent, (100% overlap)</v>
      </c>
      <c r="V53" s="12" t="str">
        <f t="shared" si="17"/>
        <v>Adjacent, (5% overlap)</v>
      </c>
      <c r="W53" s="11" t="str">
        <f t="shared" si="18"/>
        <v>Adjacent, (6% overlap)</v>
      </c>
      <c r="X53" s="18">
        <f t="shared" si="19"/>
        <v>4</v>
      </c>
      <c r="Y53">
        <f t="shared" si="20"/>
        <v>5279</v>
      </c>
      <c r="Z53">
        <f t="shared" si="21"/>
        <v>4695</v>
      </c>
      <c r="AA53">
        <f t="shared" si="22"/>
        <v>4509</v>
      </c>
      <c r="AB53" s="12">
        <f t="shared" si="23"/>
        <v>5514</v>
      </c>
      <c r="AC53">
        <f t="shared" si="24"/>
        <v>3629</v>
      </c>
      <c r="AD53" s="18">
        <f t="shared" si="25"/>
        <v>0</v>
      </c>
      <c r="AE53" s="12">
        <f t="shared" si="26"/>
        <v>3896</v>
      </c>
      <c r="AF53" s="18">
        <f t="shared" si="27"/>
        <v>305</v>
      </c>
      <c r="AG53" s="17">
        <f t="shared" si="28"/>
        <v>28734</v>
      </c>
      <c r="AH53">
        <f t="shared" si="29"/>
        <v>112</v>
      </c>
      <c r="AI53" t="str">
        <f t="shared" si="30"/>
        <v>II</v>
      </c>
      <c r="AJ53" s="12">
        <f t="shared" si="31"/>
        <v>0</v>
      </c>
      <c r="AK53">
        <f t="shared" si="32"/>
        <v>2554</v>
      </c>
      <c r="AL53" s="13" t="str">
        <f t="shared" si="33"/>
        <v>Adjacent, (13% overlap)</v>
      </c>
      <c r="AM53">
        <f t="shared" si="34"/>
        <v>4432</v>
      </c>
      <c r="AN53">
        <f t="shared" si="35"/>
        <v>3621</v>
      </c>
      <c r="AO53" s="18">
        <f t="shared" si="36"/>
        <v>287</v>
      </c>
      <c r="AP53" s="3">
        <f t="shared" si="37"/>
        <v>387</v>
      </c>
      <c r="AQ53" s="11">
        <f t="shared" si="38"/>
        <v>189</v>
      </c>
      <c r="AR53" s="12" t="str">
        <f t="shared" si="39"/>
        <v>Adjacent, (98% overlap)</v>
      </c>
      <c r="AS53" s="13" t="str">
        <f t="shared" si="40"/>
        <v>Adjacent, (97% overlap)</v>
      </c>
      <c r="AT53" t="str">
        <f t="shared" si="41"/>
        <v/>
      </c>
      <c r="AU53" t="str">
        <f t="shared" si="42"/>
        <v/>
      </c>
      <c r="AV53" s="3">
        <f t="shared" si="43"/>
        <v>104</v>
      </c>
      <c r="AW53">
        <f t="shared" si="44"/>
        <v>0</v>
      </c>
      <c r="AX53">
        <f t="shared" si="45"/>
        <v>0</v>
      </c>
      <c r="AY53" s="11">
        <f t="shared" si="46"/>
        <v>100</v>
      </c>
      <c r="AZ53">
        <f t="shared" si="47"/>
        <v>0</v>
      </c>
    </row>
    <row r="54" spans="1:52">
      <c r="A54">
        <v>39</v>
      </c>
      <c r="B54" s="27" t="str">
        <f t="shared" si="0"/>
        <v>039</v>
      </c>
      <c r="C54" s="28" t="s">
        <v>2385</v>
      </c>
      <c r="D54" s="27" t="str">
        <f t="shared" si="1"/>
        <v>Housing Site</v>
      </c>
      <c r="E54" t="str">
        <f t="shared" si="2"/>
        <v>0.27</v>
      </c>
      <c r="F54" t="str">
        <f t="shared" si="3"/>
        <v/>
      </c>
      <c r="G54" t="str">
        <f t="shared" si="4"/>
        <v>Y</v>
      </c>
      <c r="H54" s="11">
        <f t="shared" si="5"/>
        <v>545</v>
      </c>
      <c r="I54" t="str">
        <f t="shared" si="6"/>
        <v>Brentwood AQMA No.7</v>
      </c>
      <c r="J54">
        <f t="shared" si="7"/>
        <v>15294</v>
      </c>
      <c r="K54" t="str">
        <f t="shared" si="8"/>
        <v>Epping Forest</v>
      </c>
      <c r="L54">
        <f t="shared" si="9"/>
        <v>16179</v>
      </c>
      <c r="M54" t="str">
        <f t="shared" si="10"/>
        <v>Thames Estuary &amp; Marshes</v>
      </c>
      <c r="N54" s="11">
        <f t="shared" si="11"/>
        <v>1292</v>
      </c>
      <c r="O54" t="str">
        <f t="shared" si="12"/>
        <v>Thorndon Park</v>
      </c>
      <c r="P54" t="s">
        <v>2312</v>
      </c>
      <c r="Q54" t="s">
        <v>2312</v>
      </c>
      <c r="R54" s="15">
        <f t="shared" si="13"/>
        <v>3451</v>
      </c>
      <c r="S54" s="3" t="str">
        <f t="shared" si="14"/>
        <v>The Manor</v>
      </c>
      <c r="T54">
        <f t="shared" si="15"/>
        <v>1294</v>
      </c>
      <c r="U54">
        <f t="shared" si="16"/>
        <v>746</v>
      </c>
      <c r="V54">
        <f t="shared" si="17"/>
        <v>699</v>
      </c>
      <c r="W54">
        <f t="shared" si="18"/>
        <v>266</v>
      </c>
      <c r="X54" s="18">
        <f t="shared" si="19"/>
        <v>64</v>
      </c>
      <c r="Y54">
        <f t="shared" si="20"/>
        <v>3861</v>
      </c>
      <c r="Z54">
        <f t="shared" si="21"/>
        <v>7</v>
      </c>
      <c r="AA54">
        <f t="shared" si="22"/>
        <v>1444</v>
      </c>
      <c r="AB54" s="18">
        <f t="shared" si="23"/>
        <v>734</v>
      </c>
      <c r="AC54">
        <f t="shared" si="24"/>
        <v>1083</v>
      </c>
      <c r="AD54" s="18">
        <f t="shared" si="25"/>
        <v>408</v>
      </c>
      <c r="AE54" s="18">
        <f t="shared" si="26"/>
        <v>136</v>
      </c>
      <c r="AF54" s="18">
        <f t="shared" si="27"/>
        <v>46</v>
      </c>
      <c r="AG54" s="19">
        <f t="shared" si="28"/>
        <v>20183</v>
      </c>
      <c r="AH54" s="11">
        <f t="shared" si="29"/>
        <v>17</v>
      </c>
      <c r="AI54" t="str">
        <f t="shared" si="30"/>
        <v>II</v>
      </c>
      <c r="AJ54">
        <f t="shared" si="31"/>
        <v>1450</v>
      </c>
      <c r="AK54">
        <f t="shared" si="32"/>
        <v>339</v>
      </c>
      <c r="AL54" s="13" t="str">
        <f t="shared" si="33"/>
        <v>Adjacent, (0% overlap)</v>
      </c>
      <c r="AM54">
        <f t="shared" si="34"/>
        <v>468</v>
      </c>
      <c r="AN54">
        <f t="shared" si="35"/>
        <v>63</v>
      </c>
      <c r="AO54" s="18">
        <f t="shared" si="36"/>
        <v>358</v>
      </c>
      <c r="AP54" s="3">
        <f t="shared" si="37"/>
        <v>1149</v>
      </c>
      <c r="AQ54">
        <f t="shared" si="38"/>
        <v>893</v>
      </c>
      <c r="AR54">
        <f t="shared" si="39"/>
        <v>4937</v>
      </c>
      <c r="AS54" s="3">
        <f t="shared" si="40"/>
        <v>140</v>
      </c>
      <c r="AT54" t="str">
        <f t="shared" si="41"/>
        <v/>
      </c>
      <c r="AU54" t="str">
        <f t="shared" si="42"/>
        <v/>
      </c>
      <c r="AV54" s="3">
        <f t="shared" si="43"/>
        <v>1417</v>
      </c>
      <c r="AW54">
        <f t="shared" si="44"/>
        <v>0</v>
      </c>
      <c r="AX54">
        <f t="shared" si="45"/>
        <v>0</v>
      </c>
      <c r="AY54">
        <f t="shared" si="46"/>
        <v>0</v>
      </c>
      <c r="AZ54">
        <f t="shared" si="47"/>
        <v>0</v>
      </c>
    </row>
    <row r="55" spans="1:52">
      <c r="A55">
        <v>40</v>
      </c>
      <c r="B55" s="27" t="str">
        <f t="shared" si="0"/>
        <v>040</v>
      </c>
      <c r="C55" s="28" t="s">
        <v>2386</v>
      </c>
      <c r="D55" s="27" t="str">
        <f t="shared" si="1"/>
        <v>Housing Site</v>
      </c>
      <c r="E55" t="str">
        <f t="shared" si="2"/>
        <v>0.33</v>
      </c>
      <c r="F55" t="str">
        <f t="shared" si="3"/>
        <v/>
      </c>
      <c r="G55" t="str">
        <f t="shared" si="4"/>
        <v>Y</v>
      </c>
      <c r="H55" s="11">
        <f t="shared" si="5"/>
        <v>345</v>
      </c>
      <c r="I55" t="str">
        <f t="shared" si="6"/>
        <v>Brentwood AQMA No.7</v>
      </c>
      <c r="J55">
        <f t="shared" si="7"/>
        <v>15467</v>
      </c>
      <c r="K55" t="str">
        <f t="shared" si="8"/>
        <v>Epping Forest</v>
      </c>
      <c r="L55">
        <f t="shared" si="9"/>
        <v>16061</v>
      </c>
      <c r="M55" t="str">
        <f t="shared" si="10"/>
        <v>Thames Estuary &amp; Marshes</v>
      </c>
      <c r="N55" s="11">
        <f t="shared" si="11"/>
        <v>1155</v>
      </c>
      <c r="O55" t="str">
        <f t="shared" si="12"/>
        <v>Thorndon Park</v>
      </c>
      <c r="P55" t="s">
        <v>2312</v>
      </c>
      <c r="Q55" t="s">
        <v>2312</v>
      </c>
      <c r="R55" s="15">
        <f t="shared" si="13"/>
        <v>3648</v>
      </c>
      <c r="S55" s="3" t="str">
        <f t="shared" si="14"/>
        <v>The Manor</v>
      </c>
      <c r="T55">
        <f t="shared" si="15"/>
        <v>1158</v>
      </c>
      <c r="U55">
        <f t="shared" si="16"/>
        <v>521</v>
      </c>
      <c r="V55">
        <f t="shared" si="17"/>
        <v>794</v>
      </c>
      <c r="W55">
        <f t="shared" si="18"/>
        <v>294</v>
      </c>
      <c r="X55" s="18">
        <f t="shared" si="19"/>
        <v>61</v>
      </c>
      <c r="Y55">
        <f t="shared" si="20"/>
        <v>4037</v>
      </c>
      <c r="Z55">
        <f t="shared" si="21"/>
        <v>5</v>
      </c>
      <c r="AA55">
        <f t="shared" si="22"/>
        <v>1615</v>
      </c>
      <c r="AB55" s="18">
        <f t="shared" si="23"/>
        <v>551</v>
      </c>
      <c r="AC55">
        <f t="shared" si="24"/>
        <v>883</v>
      </c>
      <c r="AD55" s="18">
        <f t="shared" si="25"/>
        <v>198</v>
      </c>
      <c r="AE55" s="18">
        <f t="shared" si="26"/>
        <v>108</v>
      </c>
      <c r="AF55" s="18">
        <f t="shared" si="27"/>
        <v>60</v>
      </c>
      <c r="AG55" s="17">
        <f t="shared" si="28"/>
        <v>26013</v>
      </c>
      <c r="AH55" s="11">
        <f t="shared" si="29"/>
        <v>18</v>
      </c>
      <c r="AI55" t="str">
        <f t="shared" si="30"/>
        <v>II</v>
      </c>
      <c r="AJ55">
        <f t="shared" si="31"/>
        <v>1621</v>
      </c>
      <c r="AK55" s="12">
        <f t="shared" si="32"/>
        <v>153</v>
      </c>
      <c r="AL55" s="13" t="str">
        <f t="shared" si="33"/>
        <v>Adjacent, (100% overlap)</v>
      </c>
      <c r="AM55">
        <f t="shared" si="34"/>
        <v>458</v>
      </c>
      <c r="AN55">
        <f t="shared" si="35"/>
        <v>4</v>
      </c>
      <c r="AO55" s="18">
        <f t="shared" si="36"/>
        <v>489</v>
      </c>
      <c r="AP55" s="3">
        <f t="shared" si="37"/>
        <v>1302</v>
      </c>
      <c r="AQ55">
        <f t="shared" si="38"/>
        <v>1067</v>
      </c>
      <c r="AR55">
        <f t="shared" si="39"/>
        <v>4931</v>
      </c>
      <c r="AS55" s="3">
        <f t="shared" si="40"/>
        <v>337</v>
      </c>
      <c r="AT55" t="str">
        <f t="shared" si="41"/>
        <v/>
      </c>
      <c r="AU55" t="str">
        <f t="shared" si="42"/>
        <v/>
      </c>
      <c r="AV55" s="3">
        <f t="shared" si="43"/>
        <v>1592</v>
      </c>
      <c r="AW55">
        <f t="shared" si="44"/>
        <v>0</v>
      </c>
      <c r="AX55">
        <f t="shared" si="45"/>
        <v>0</v>
      </c>
      <c r="AY55">
        <f t="shared" si="46"/>
        <v>0</v>
      </c>
      <c r="AZ55">
        <f t="shared" si="47"/>
        <v>0</v>
      </c>
    </row>
    <row r="56" spans="1:52">
      <c r="A56">
        <v>41</v>
      </c>
      <c r="B56" s="27" t="str">
        <f t="shared" si="0"/>
        <v>041</v>
      </c>
      <c r="C56" s="28" t="s">
        <v>2387</v>
      </c>
      <c r="D56" s="27" t="str">
        <f t="shared" si="1"/>
        <v>Housing Site</v>
      </c>
      <c r="E56" t="str">
        <f t="shared" si="2"/>
        <v>0.21</v>
      </c>
      <c r="F56" t="str">
        <f t="shared" si="3"/>
        <v/>
      </c>
      <c r="G56" t="str">
        <f t="shared" si="4"/>
        <v>Y</v>
      </c>
      <c r="H56" s="11">
        <f t="shared" si="5"/>
        <v>428</v>
      </c>
      <c r="I56" t="str">
        <f t="shared" si="6"/>
        <v>Brentwood AQMA No.7</v>
      </c>
      <c r="J56">
        <f t="shared" si="7"/>
        <v>15334</v>
      </c>
      <c r="K56" t="str">
        <f t="shared" si="8"/>
        <v>Epping Forest</v>
      </c>
      <c r="L56">
        <f t="shared" si="9"/>
        <v>16250</v>
      </c>
      <c r="M56" t="str">
        <f t="shared" si="10"/>
        <v>Thames Estuary &amp; Marshes</v>
      </c>
      <c r="N56" s="11">
        <f t="shared" si="11"/>
        <v>1347</v>
      </c>
      <c r="O56" t="str">
        <f t="shared" si="12"/>
        <v>Thorndon Park</v>
      </c>
      <c r="P56" t="s">
        <v>2312</v>
      </c>
      <c r="Q56" t="s">
        <v>2312</v>
      </c>
      <c r="R56" s="15">
        <f t="shared" si="13"/>
        <v>3564</v>
      </c>
      <c r="S56" s="3" t="str">
        <f t="shared" si="14"/>
        <v>The Manor</v>
      </c>
      <c r="T56">
        <f t="shared" si="15"/>
        <v>1315</v>
      </c>
      <c r="U56">
        <f t="shared" si="16"/>
        <v>693</v>
      </c>
      <c r="V56">
        <f t="shared" si="17"/>
        <v>637</v>
      </c>
      <c r="W56">
        <f t="shared" si="18"/>
        <v>124</v>
      </c>
      <c r="X56" s="18">
        <f t="shared" si="19"/>
        <v>44</v>
      </c>
      <c r="Y56">
        <f t="shared" si="20"/>
        <v>4016</v>
      </c>
      <c r="Z56">
        <f t="shared" si="21"/>
        <v>6</v>
      </c>
      <c r="AA56">
        <f t="shared" si="22"/>
        <v>1484</v>
      </c>
      <c r="AB56" s="18">
        <f t="shared" si="23"/>
        <v>607</v>
      </c>
      <c r="AC56">
        <f t="shared" si="24"/>
        <v>966</v>
      </c>
      <c r="AD56" s="18">
        <f t="shared" si="25"/>
        <v>394</v>
      </c>
      <c r="AE56" s="18">
        <f t="shared" si="26"/>
        <v>290</v>
      </c>
      <c r="AF56" s="18">
        <f t="shared" si="27"/>
        <v>12</v>
      </c>
      <c r="AG56" s="19">
        <f t="shared" si="28"/>
        <v>19525</v>
      </c>
      <c r="AH56" s="11">
        <f t="shared" si="29"/>
        <v>23</v>
      </c>
      <c r="AI56" t="str">
        <f t="shared" si="30"/>
        <v>II</v>
      </c>
      <c r="AJ56">
        <f t="shared" si="31"/>
        <v>1490</v>
      </c>
      <c r="AK56">
        <f t="shared" si="32"/>
        <v>245</v>
      </c>
      <c r="AL56" s="14">
        <f t="shared" si="33"/>
        <v>1</v>
      </c>
      <c r="AM56">
        <f t="shared" si="34"/>
        <v>589</v>
      </c>
      <c r="AN56">
        <f t="shared" si="35"/>
        <v>123</v>
      </c>
      <c r="AO56" s="18">
        <f t="shared" si="36"/>
        <v>459</v>
      </c>
      <c r="AP56" s="3">
        <f t="shared" si="37"/>
        <v>1312</v>
      </c>
      <c r="AQ56">
        <f t="shared" si="38"/>
        <v>937</v>
      </c>
      <c r="AR56">
        <f t="shared" si="39"/>
        <v>5070</v>
      </c>
      <c r="AS56" s="3">
        <f t="shared" si="40"/>
        <v>245</v>
      </c>
      <c r="AT56" t="str">
        <f t="shared" si="41"/>
        <v/>
      </c>
      <c r="AU56" t="str">
        <f t="shared" si="42"/>
        <v/>
      </c>
      <c r="AV56" s="3">
        <f t="shared" si="43"/>
        <v>1463</v>
      </c>
      <c r="AW56">
        <f t="shared" si="44"/>
        <v>0</v>
      </c>
      <c r="AX56">
        <f t="shared" si="45"/>
        <v>0</v>
      </c>
      <c r="AY56">
        <f t="shared" si="46"/>
        <v>0</v>
      </c>
      <c r="AZ56">
        <f t="shared" si="47"/>
        <v>0</v>
      </c>
    </row>
    <row r="57" spans="1:52">
      <c r="A57">
        <v>42</v>
      </c>
      <c r="B57" s="27" t="str">
        <f t="shared" si="0"/>
        <v>042</v>
      </c>
      <c r="C57" s="28" t="s">
        <v>2388</v>
      </c>
      <c r="D57" s="27" t="str">
        <f t="shared" si="1"/>
        <v>Housing Site</v>
      </c>
      <c r="E57" t="str">
        <f t="shared" si="2"/>
        <v>0.25</v>
      </c>
      <c r="F57" t="str">
        <f t="shared" si="3"/>
        <v/>
      </c>
      <c r="G57" t="str">
        <f t="shared" si="4"/>
        <v>Y</v>
      </c>
      <c r="H57" s="11">
        <f t="shared" si="5"/>
        <v>509</v>
      </c>
      <c r="I57" t="str">
        <f t="shared" si="6"/>
        <v>Brentwood AQMA No.6</v>
      </c>
      <c r="J57">
        <f t="shared" si="7"/>
        <v>20118</v>
      </c>
      <c r="K57" t="str">
        <f t="shared" si="8"/>
        <v>Epping Forest</v>
      </c>
      <c r="L57">
        <f t="shared" si="9"/>
        <v>18622</v>
      </c>
      <c r="M57" t="str">
        <f t="shared" si="10"/>
        <v>Thames Estuary &amp; Marshes</v>
      </c>
      <c r="N57">
        <f t="shared" si="11"/>
        <v>4937</v>
      </c>
      <c r="O57" t="str">
        <f t="shared" si="12"/>
        <v>Norsey Wood</v>
      </c>
      <c r="P57" t="s">
        <v>2312</v>
      </c>
      <c r="Q57" t="s">
        <v>2312</v>
      </c>
      <c r="R57" s="15">
        <f t="shared" si="13"/>
        <v>3347</v>
      </c>
      <c r="S57" s="3" t="str">
        <f t="shared" si="14"/>
        <v>Hutton Country Park</v>
      </c>
      <c r="T57">
        <f t="shared" si="15"/>
        <v>1354</v>
      </c>
      <c r="U57">
        <f t="shared" si="16"/>
        <v>7615</v>
      </c>
      <c r="V57">
        <f t="shared" si="17"/>
        <v>1077</v>
      </c>
      <c r="W57">
        <f t="shared" si="18"/>
        <v>451</v>
      </c>
      <c r="X57" s="18">
        <f t="shared" si="19"/>
        <v>109</v>
      </c>
      <c r="Y57">
        <f t="shared" si="20"/>
        <v>3341</v>
      </c>
      <c r="Z57">
        <f t="shared" si="21"/>
        <v>921</v>
      </c>
      <c r="AA57">
        <f t="shared" si="22"/>
        <v>2359</v>
      </c>
      <c r="AB57" s="12">
        <f t="shared" si="23"/>
        <v>7428</v>
      </c>
      <c r="AC57">
        <f t="shared" si="24"/>
        <v>6812</v>
      </c>
      <c r="AD57" s="18">
        <f t="shared" si="25"/>
        <v>356</v>
      </c>
      <c r="AE57" s="18">
        <f t="shared" si="26"/>
        <v>9</v>
      </c>
      <c r="AF57" s="18">
        <f t="shared" si="27"/>
        <v>324</v>
      </c>
      <c r="AG57" s="17">
        <f t="shared" si="28"/>
        <v>28540</v>
      </c>
      <c r="AH57">
        <f t="shared" si="29"/>
        <v>101</v>
      </c>
      <c r="AI57" t="str">
        <f t="shared" si="30"/>
        <v>II</v>
      </c>
      <c r="AJ57">
        <f t="shared" si="31"/>
        <v>4690</v>
      </c>
      <c r="AK57">
        <f t="shared" si="32"/>
        <v>790</v>
      </c>
      <c r="AL57" s="13" t="str">
        <f t="shared" si="33"/>
        <v>Adjacent, (94% overlap)</v>
      </c>
      <c r="AM57">
        <f t="shared" si="34"/>
        <v>4981</v>
      </c>
      <c r="AN57">
        <f t="shared" si="35"/>
        <v>7526</v>
      </c>
      <c r="AO57" s="18">
        <f t="shared" si="36"/>
        <v>48</v>
      </c>
      <c r="AP57" s="3">
        <f t="shared" si="37"/>
        <v>749</v>
      </c>
      <c r="AQ57" s="12" t="str">
        <f t="shared" si="38"/>
        <v>Adjacent, (0% overlap)</v>
      </c>
      <c r="AR57">
        <f t="shared" si="39"/>
        <v>9661</v>
      </c>
      <c r="AS57" s="13" t="str">
        <f t="shared" si="40"/>
        <v>Adjacent, (1% overlap)</v>
      </c>
      <c r="AT57" t="str">
        <f t="shared" si="41"/>
        <v/>
      </c>
      <c r="AU57" t="str">
        <f t="shared" si="42"/>
        <v/>
      </c>
      <c r="AV57" s="3">
        <f t="shared" si="43"/>
        <v>137</v>
      </c>
      <c r="AW57">
        <f t="shared" si="44"/>
        <v>0</v>
      </c>
      <c r="AX57">
        <f t="shared" si="45"/>
        <v>0</v>
      </c>
      <c r="AY57" s="11">
        <f t="shared" si="46"/>
        <v>100</v>
      </c>
      <c r="AZ57">
        <f t="shared" si="47"/>
        <v>0</v>
      </c>
    </row>
    <row r="58" spans="1:52">
      <c r="A58">
        <v>138</v>
      </c>
      <c r="B58" s="27" t="str">
        <f t="shared" si="0"/>
        <v>043</v>
      </c>
      <c r="C58" s="28" t="s">
        <v>1317</v>
      </c>
      <c r="D58" s="27" t="str">
        <f t="shared" si="1"/>
        <v>Housing Site</v>
      </c>
      <c r="E58" t="str">
        <f t="shared" si="2"/>
        <v>0.27</v>
      </c>
      <c r="F58" t="str">
        <f t="shared" si="3"/>
        <v/>
      </c>
      <c r="G58" t="str">
        <f t="shared" si="4"/>
        <v>Y</v>
      </c>
      <c r="H58">
        <f t="shared" si="5"/>
        <v>4557</v>
      </c>
      <c r="I58" t="str">
        <f t="shared" si="6"/>
        <v>Brentwood AQMA No.4</v>
      </c>
      <c r="J58">
        <f t="shared" si="7"/>
        <v>13719</v>
      </c>
      <c r="K58" t="str">
        <f t="shared" si="8"/>
        <v>Epping Forest</v>
      </c>
      <c r="L58">
        <f t="shared" si="9"/>
        <v>21430</v>
      </c>
      <c r="M58" t="str">
        <f t="shared" si="10"/>
        <v>Thames Estuary &amp; Marshes</v>
      </c>
      <c r="N58" s="11">
        <f t="shared" si="11"/>
        <v>1150</v>
      </c>
      <c r="O58" t="str">
        <f t="shared" si="12"/>
        <v>The Coppice, Kelvedon Hatch</v>
      </c>
      <c r="P58" t="s">
        <v>2312</v>
      </c>
      <c r="Q58" t="s">
        <v>2312</v>
      </c>
      <c r="R58" s="15">
        <f t="shared" si="13"/>
        <v>5815</v>
      </c>
      <c r="S58" s="3" t="str">
        <f t="shared" si="14"/>
        <v>Hutton Country Park</v>
      </c>
      <c r="T58" s="11">
        <f t="shared" si="15"/>
        <v>292</v>
      </c>
      <c r="U58">
        <f t="shared" si="16"/>
        <v>6045</v>
      </c>
      <c r="V58" s="11">
        <f t="shared" si="17"/>
        <v>291</v>
      </c>
      <c r="W58">
        <f t="shared" si="18"/>
        <v>167</v>
      </c>
      <c r="X58" s="18">
        <f t="shared" si="19"/>
        <v>56</v>
      </c>
      <c r="Y58">
        <f t="shared" si="20"/>
        <v>6521</v>
      </c>
      <c r="Z58">
        <f t="shared" si="21"/>
        <v>1648</v>
      </c>
      <c r="AA58">
        <f t="shared" si="22"/>
        <v>181</v>
      </c>
      <c r="AB58" s="12">
        <f t="shared" si="23"/>
        <v>5619</v>
      </c>
      <c r="AC58">
        <f t="shared" si="24"/>
        <v>5527</v>
      </c>
      <c r="AD58" s="12">
        <f t="shared" si="25"/>
        <v>1601</v>
      </c>
      <c r="AE58" s="12">
        <f t="shared" si="26"/>
        <v>5259</v>
      </c>
      <c r="AF58" s="12">
        <f t="shared" si="27"/>
        <v>1335</v>
      </c>
      <c r="AG58" s="17">
        <f t="shared" si="28"/>
        <v>24891</v>
      </c>
      <c r="AH58" s="11">
        <f t="shared" si="29"/>
        <v>35</v>
      </c>
      <c r="AI58" t="str">
        <f t="shared" si="30"/>
        <v>II</v>
      </c>
      <c r="AJ58">
        <f t="shared" si="31"/>
        <v>4319</v>
      </c>
      <c r="AK58">
        <f t="shared" si="32"/>
        <v>1961</v>
      </c>
      <c r="AL58" s="3">
        <f t="shared" si="33"/>
        <v>2396</v>
      </c>
      <c r="AM58">
        <f t="shared" si="34"/>
        <v>4995</v>
      </c>
      <c r="AN58">
        <f t="shared" si="35"/>
        <v>5444</v>
      </c>
      <c r="AO58" s="12">
        <f t="shared" si="36"/>
        <v>3114</v>
      </c>
      <c r="AP58" s="3">
        <f t="shared" si="37"/>
        <v>1901</v>
      </c>
      <c r="AQ58">
        <f t="shared" si="38"/>
        <v>1020</v>
      </c>
      <c r="AR58">
        <f t="shared" si="39"/>
        <v>10904</v>
      </c>
      <c r="AS58" s="3">
        <f t="shared" si="40"/>
        <v>1</v>
      </c>
      <c r="AT58" t="str">
        <f t="shared" si="41"/>
        <v/>
      </c>
      <c r="AU58" t="str">
        <f t="shared" si="42"/>
        <v/>
      </c>
      <c r="AV58" s="3">
        <f t="shared" si="43"/>
        <v>60</v>
      </c>
      <c r="AW58">
        <f t="shared" si="44"/>
        <v>0</v>
      </c>
      <c r="AX58">
        <f t="shared" si="45"/>
        <v>0</v>
      </c>
      <c r="AY58" s="11">
        <f t="shared" si="46"/>
        <v>100</v>
      </c>
      <c r="AZ58">
        <f t="shared" si="47"/>
        <v>0</v>
      </c>
    </row>
    <row r="59" spans="1:52">
      <c r="A59">
        <v>89</v>
      </c>
      <c r="B59" s="27" t="str">
        <f t="shared" si="0"/>
        <v>044</v>
      </c>
      <c r="C59" s="28" t="s">
        <v>1038</v>
      </c>
      <c r="D59" s="27" t="str">
        <f t="shared" si="1"/>
        <v>Housing Site</v>
      </c>
      <c r="E59" t="str">
        <f t="shared" si="2"/>
        <v>4.51</v>
      </c>
      <c r="F59" t="str">
        <f t="shared" si="3"/>
        <v>G012</v>
      </c>
      <c r="G59" t="str">
        <f t="shared" si="4"/>
        <v/>
      </c>
      <c r="H59" s="11">
        <f t="shared" si="5"/>
        <v>816</v>
      </c>
      <c r="I59" t="str">
        <f t="shared" si="6"/>
        <v>Brentwood AQMA No.7</v>
      </c>
      <c r="J59">
        <f t="shared" si="7"/>
        <v>16751</v>
      </c>
      <c r="K59" t="str">
        <f t="shared" si="8"/>
        <v>Epping Forest</v>
      </c>
      <c r="L59">
        <f t="shared" si="9"/>
        <v>15129</v>
      </c>
      <c r="M59" t="str">
        <f t="shared" si="10"/>
        <v>Thames Estuary &amp; Marshes</v>
      </c>
      <c r="N59" s="11">
        <f t="shared" si="11"/>
        <v>912</v>
      </c>
      <c r="O59" t="str">
        <f t="shared" si="12"/>
        <v>Thorndon Park</v>
      </c>
      <c r="P59" t="s">
        <v>2312</v>
      </c>
      <c r="Q59" t="s">
        <v>2312</v>
      </c>
      <c r="R59" s="15">
        <f t="shared" si="13"/>
        <v>3073</v>
      </c>
      <c r="S59" s="3" t="str">
        <f t="shared" si="14"/>
        <v>Hutton Country Park</v>
      </c>
      <c r="T59" s="11">
        <f t="shared" si="15"/>
        <v>67</v>
      </c>
      <c r="U59">
        <f t="shared" si="16"/>
        <v>389</v>
      </c>
      <c r="V59" s="11">
        <f t="shared" si="17"/>
        <v>67</v>
      </c>
      <c r="W59" s="11" t="str">
        <f t="shared" si="18"/>
        <v>Adjacent, (0% overlap)</v>
      </c>
      <c r="X59" s="17">
        <f t="shared" si="19"/>
        <v>331</v>
      </c>
      <c r="Y59">
        <f t="shared" si="20"/>
        <v>5218</v>
      </c>
      <c r="Z59">
        <f t="shared" si="21"/>
        <v>567</v>
      </c>
      <c r="AA59">
        <f t="shared" si="22"/>
        <v>2906</v>
      </c>
      <c r="AB59" s="11">
        <f t="shared" si="23"/>
        <v>892</v>
      </c>
      <c r="AC59">
        <f t="shared" si="24"/>
        <v>323</v>
      </c>
      <c r="AD59" s="18">
        <f t="shared" si="25"/>
        <v>51</v>
      </c>
      <c r="AE59" s="11">
        <f t="shared" si="26"/>
        <v>689</v>
      </c>
      <c r="AF59" s="12" t="str">
        <f t="shared" si="27"/>
        <v>Adjacent, (95% overlap)</v>
      </c>
      <c r="AG59" s="18">
        <f t="shared" si="28"/>
        <v>32726</v>
      </c>
      <c r="AH59">
        <f t="shared" si="29"/>
        <v>526</v>
      </c>
      <c r="AI59" t="str">
        <f t="shared" si="30"/>
        <v>II</v>
      </c>
      <c r="AJ59">
        <f t="shared" si="31"/>
        <v>805</v>
      </c>
      <c r="AK59">
        <f t="shared" si="32"/>
        <v>1176</v>
      </c>
      <c r="AL59" s="3">
        <f t="shared" si="33"/>
        <v>762</v>
      </c>
      <c r="AM59">
        <f t="shared" si="34"/>
        <v>0</v>
      </c>
      <c r="AN59">
        <f t="shared" si="35"/>
        <v>696</v>
      </c>
      <c r="AO59" s="17">
        <f t="shared" si="36"/>
        <v>1099</v>
      </c>
      <c r="AP59" s="3">
        <f t="shared" si="37"/>
        <v>1734</v>
      </c>
      <c r="AQ59">
        <f t="shared" si="38"/>
        <v>896</v>
      </c>
      <c r="AR59">
        <f t="shared" si="39"/>
        <v>4557</v>
      </c>
      <c r="AS59" s="3">
        <f t="shared" si="40"/>
        <v>60</v>
      </c>
      <c r="AT59" t="str">
        <f t="shared" si="41"/>
        <v/>
      </c>
      <c r="AU59" t="str">
        <f t="shared" si="42"/>
        <v/>
      </c>
      <c r="AV59" s="3">
        <f t="shared" si="43"/>
        <v>1880</v>
      </c>
      <c r="AW59">
        <f t="shared" si="44"/>
        <v>0</v>
      </c>
      <c r="AX59">
        <f t="shared" si="45"/>
        <v>0</v>
      </c>
      <c r="AY59" s="11">
        <f t="shared" si="46"/>
        <v>7.1449999999999996</v>
      </c>
      <c r="AZ59">
        <f t="shared" si="47"/>
        <v>0</v>
      </c>
    </row>
    <row r="60" spans="1:52">
      <c r="A60">
        <v>44</v>
      </c>
      <c r="B60" s="27" t="str">
        <f t="shared" si="0"/>
        <v>046</v>
      </c>
      <c r="C60" s="28" t="s">
        <v>2389</v>
      </c>
      <c r="D60" s="27" t="str">
        <f t="shared" si="1"/>
        <v>Mixed Use</v>
      </c>
      <c r="E60" t="str">
        <f t="shared" si="2"/>
        <v>0.05</v>
      </c>
      <c r="F60" t="str">
        <f t="shared" si="3"/>
        <v/>
      </c>
      <c r="G60" t="str">
        <f t="shared" si="4"/>
        <v/>
      </c>
      <c r="H60" s="11">
        <f t="shared" si="5"/>
        <v>527</v>
      </c>
      <c r="I60" t="str">
        <f t="shared" si="6"/>
        <v>Brentwood AQMA No.7</v>
      </c>
      <c r="J60">
        <f t="shared" si="7"/>
        <v>15314</v>
      </c>
      <c r="K60" t="str">
        <f t="shared" si="8"/>
        <v>Epping Forest</v>
      </c>
      <c r="L60">
        <f t="shared" si="9"/>
        <v>16247</v>
      </c>
      <c r="M60" t="str">
        <f t="shared" si="10"/>
        <v>Thames Estuary &amp; Marshes</v>
      </c>
      <c r="N60" s="11">
        <f t="shared" si="11"/>
        <v>1355</v>
      </c>
      <c r="O60" t="str">
        <f t="shared" si="12"/>
        <v>Thorndon Park</v>
      </c>
      <c r="P60" t="s">
        <v>2312</v>
      </c>
      <c r="Q60" t="s">
        <v>2312</v>
      </c>
      <c r="R60" s="15">
        <f t="shared" si="13"/>
        <v>3503</v>
      </c>
      <c r="S60" s="3" t="str">
        <f t="shared" si="14"/>
        <v>The Manor</v>
      </c>
      <c r="T60">
        <f t="shared" si="15"/>
        <v>1357</v>
      </c>
      <c r="U60">
        <f t="shared" si="16"/>
        <v>759</v>
      </c>
      <c r="V60">
        <f t="shared" si="17"/>
        <v>673</v>
      </c>
      <c r="W60">
        <f t="shared" si="18"/>
        <v>216</v>
      </c>
      <c r="X60" s="18">
        <f t="shared" si="19"/>
        <v>83</v>
      </c>
      <c r="Y60">
        <f t="shared" si="20"/>
        <v>3934</v>
      </c>
      <c r="Z60">
        <f t="shared" si="21"/>
        <v>10</v>
      </c>
      <c r="AA60">
        <f t="shared" si="22"/>
        <v>1462</v>
      </c>
      <c r="AB60" s="18">
        <f t="shared" si="23"/>
        <v>712</v>
      </c>
      <c r="AC60">
        <f t="shared" si="24"/>
        <v>1065</v>
      </c>
      <c r="AD60" s="18">
        <f t="shared" si="25"/>
        <v>439</v>
      </c>
      <c r="AE60" s="18">
        <f t="shared" si="26"/>
        <v>206</v>
      </c>
      <c r="AF60" s="18">
        <f t="shared" si="27"/>
        <v>37</v>
      </c>
      <c r="AG60" s="19">
        <f t="shared" si="28"/>
        <v>20183</v>
      </c>
      <c r="AH60" s="11">
        <f t="shared" si="29"/>
        <v>29</v>
      </c>
      <c r="AI60" t="str">
        <f t="shared" si="30"/>
        <v>II</v>
      </c>
      <c r="AJ60">
        <f t="shared" si="31"/>
        <v>1468</v>
      </c>
      <c r="AK60">
        <f t="shared" si="32"/>
        <v>326</v>
      </c>
      <c r="AL60" s="13" t="str">
        <f t="shared" si="33"/>
        <v>Adjacent, (59% overlap)</v>
      </c>
      <c r="AM60">
        <f t="shared" si="34"/>
        <v>541</v>
      </c>
      <c r="AN60">
        <f t="shared" si="35"/>
        <v>103</v>
      </c>
      <c r="AO60" s="18">
        <f t="shared" si="36"/>
        <v>430</v>
      </c>
      <c r="AP60" s="3">
        <f t="shared" si="37"/>
        <v>1224</v>
      </c>
      <c r="AQ60">
        <f t="shared" si="38"/>
        <v>913</v>
      </c>
      <c r="AR60">
        <f t="shared" si="39"/>
        <v>5011</v>
      </c>
      <c r="AS60" s="3">
        <f t="shared" si="40"/>
        <v>200</v>
      </c>
      <c r="AT60" t="str">
        <f t="shared" si="41"/>
        <v/>
      </c>
      <c r="AU60" t="str">
        <f t="shared" si="42"/>
        <v/>
      </c>
      <c r="AV60" s="3">
        <f t="shared" si="43"/>
        <v>1438</v>
      </c>
      <c r="AW60">
        <f t="shared" si="44"/>
        <v>0</v>
      </c>
      <c r="AX60">
        <f t="shared" si="45"/>
        <v>0</v>
      </c>
      <c r="AY60">
        <f t="shared" si="46"/>
        <v>0</v>
      </c>
      <c r="AZ60">
        <f t="shared" si="47"/>
        <v>0</v>
      </c>
    </row>
    <row r="61" spans="1:52">
      <c r="A61">
        <v>45</v>
      </c>
      <c r="B61" s="27" t="str">
        <f t="shared" si="0"/>
        <v>047</v>
      </c>
      <c r="C61" s="28" t="s">
        <v>2390</v>
      </c>
      <c r="D61" s="27" t="str">
        <f t="shared" si="1"/>
        <v>Housing Site</v>
      </c>
      <c r="E61" t="str">
        <f t="shared" si="2"/>
        <v>0.08</v>
      </c>
      <c r="F61" t="str">
        <f t="shared" si="3"/>
        <v/>
      </c>
      <c r="G61" t="str">
        <f t="shared" si="4"/>
        <v/>
      </c>
      <c r="H61">
        <f t="shared" si="5"/>
        <v>2909</v>
      </c>
      <c r="I61" t="str">
        <f t="shared" si="6"/>
        <v>Brentwood AQMA No.5</v>
      </c>
      <c r="J61">
        <f t="shared" si="7"/>
        <v>18348</v>
      </c>
      <c r="K61" t="str">
        <f t="shared" si="8"/>
        <v>Epping Forest</v>
      </c>
      <c r="L61">
        <f t="shared" si="9"/>
        <v>15671</v>
      </c>
      <c r="M61" t="str">
        <f t="shared" si="10"/>
        <v>Thames Estuary &amp; Marshes</v>
      </c>
      <c r="N61">
        <f t="shared" si="11"/>
        <v>3578</v>
      </c>
      <c r="O61" t="str">
        <f t="shared" si="12"/>
        <v>Thorndon Park</v>
      </c>
      <c r="P61" t="s">
        <v>2312</v>
      </c>
      <c r="Q61" t="s">
        <v>2312</v>
      </c>
      <c r="R61" s="16">
        <f t="shared" si="13"/>
        <v>598</v>
      </c>
      <c r="S61" s="3" t="str">
        <f t="shared" si="14"/>
        <v>Hutton Country Park</v>
      </c>
      <c r="T61">
        <f t="shared" si="15"/>
        <v>821</v>
      </c>
      <c r="U61">
        <f t="shared" si="16"/>
        <v>3052</v>
      </c>
      <c r="V61">
        <f t="shared" si="17"/>
        <v>539</v>
      </c>
      <c r="W61">
        <f t="shared" si="18"/>
        <v>513</v>
      </c>
      <c r="X61" s="18">
        <f t="shared" si="19"/>
        <v>5</v>
      </c>
      <c r="Y61">
        <f t="shared" si="20"/>
        <v>4606</v>
      </c>
      <c r="Z61">
        <f t="shared" si="21"/>
        <v>1371</v>
      </c>
      <c r="AA61">
        <f t="shared" si="22"/>
        <v>4484</v>
      </c>
      <c r="AB61" s="12">
        <f t="shared" si="23"/>
        <v>3211</v>
      </c>
      <c r="AC61">
        <f t="shared" si="24"/>
        <v>2452</v>
      </c>
      <c r="AD61" s="18">
        <f t="shared" si="25"/>
        <v>151</v>
      </c>
      <c r="AE61" s="11">
        <f t="shared" si="26"/>
        <v>651</v>
      </c>
      <c r="AF61" s="18">
        <f t="shared" si="27"/>
        <v>36</v>
      </c>
      <c r="AG61" s="19">
        <f t="shared" si="28"/>
        <v>17314</v>
      </c>
      <c r="AH61">
        <f t="shared" si="29"/>
        <v>54</v>
      </c>
      <c r="AI61" t="str">
        <f t="shared" si="30"/>
        <v>II</v>
      </c>
      <c r="AJ61">
        <f t="shared" si="31"/>
        <v>3056</v>
      </c>
      <c r="AK61">
        <f t="shared" si="32"/>
        <v>3372</v>
      </c>
      <c r="AL61" s="3">
        <f t="shared" si="33"/>
        <v>667</v>
      </c>
      <c r="AM61">
        <f t="shared" si="34"/>
        <v>1056</v>
      </c>
      <c r="AN61">
        <f t="shared" si="35"/>
        <v>3306</v>
      </c>
      <c r="AO61" s="18">
        <f t="shared" si="36"/>
        <v>467</v>
      </c>
      <c r="AP61" s="3">
        <f t="shared" si="37"/>
        <v>999</v>
      </c>
      <c r="AQ61">
        <f t="shared" si="38"/>
        <v>1122</v>
      </c>
      <c r="AR61">
        <f t="shared" si="39"/>
        <v>5925</v>
      </c>
      <c r="AS61" s="3">
        <f t="shared" si="40"/>
        <v>504</v>
      </c>
      <c r="AT61" t="str">
        <f t="shared" si="41"/>
        <v/>
      </c>
      <c r="AU61" t="str">
        <f t="shared" si="42"/>
        <v/>
      </c>
      <c r="AV61" s="3">
        <f t="shared" si="43"/>
        <v>686</v>
      </c>
      <c r="AW61">
        <f t="shared" si="44"/>
        <v>0</v>
      </c>
      <c r="AX61">
        <f t="shared" si="45"/>
        <v>0</v>
      </c>
      <c r="AY61">
        <f t="shared" si="46"/>
        <v>0</v>
      </c>
      <c r="AZ61">
        <f t="shared" si="47"/>
        <v>0</v>
      </c>
    </row>
    <row r="62" spans="1:52">
      <c r="A62">
        <v>46</v>
      </c>
      <c r="B62" s="27" t="str">
        <f t="shared" si="0"/>
        <v>048</v>
      </c>
      <c r="C62" s="28" t="s">
        <v>2391</v>
      </c>
      <c r="D62" s="27" t="str">
        <f t="shared" si="1"/>
        <v>Housing Site</v>
      </c>
      <c r="E62" t="str">
        <f t="shared" si="2"/>
        <v>0.93</v>
      </c>
      <c r="F62" t="str">
        <f t="shared" si="3"/>
        <v/>
      </c>
      <c r="G62" t="str">
        <f t="shared" si="4"/>
        <v/>
      </c>
      <c r="H62">
        <f t="shared" si="5"/>
        <v>3199</v>
      </c>
      <c r="I62" t="str">
        <f t="shared" si="6"/>
        <v>Havering AQMA</v>
      </c>
      <c r="J62">
        <f t="shared" si="7"/>
        <v>20886</v>
      </c>
      <c r="K62" t="str">
        <f t="shared" si="8"/>
        <v>Epping Forest</v>
      </c>
      <c r="L62">
        <f t="shared" si="9"/>
        <v>10190</v>
      </c>
      <c r="M62" t="str">
        <f t="shared" si="10"/>
        <v>Thames Estuary &amp; Marshes</v>
      </c>
      <c r="N62" s="12">
        <f t="shared" si="11"/>
        <v>291</v>
      </c>
      <c r="O62" t="str">
        <f t="shared" si="12"/>
        <v>Thorndon Park</v>
      </c>
      <c r="P62" t="s">
        <v>2312</v>
      </c>
      <c r="Q62" t="s">
        <v>2312</v>
      </c>
      <c r="R62" s="15">
        <f t="shared" si="13"/>
        <v>5300</v>
      </c>
      <c r="S62" s="3" t="str">
        <f t="shared" si="14"/>
        <v>Cranham Brickfields</v>
      </c>
      <c r="T62" s="11">
        <f t="shared" si="15"/>
        <v>202</v>
      </c>
      <c r="U62" t="str">
        <f t="shared" si="16"/>
        <v>Adjacent, (100% overlap)</v>
      </c>
      <c r="V62" s="11">
        <f t="shared" si="17"/>
        <v>202</v>
      </c>
      <c r="W62">
        <f t="shared" si="18"/>
        <v>201</v>
      </c>
      <c r="X62" s="17">
        <f t="shared" si="19"/>
        <v>378</v>
      </c>
      <c r="Y62">
        <f t="shared" si="20"/>
        <v>5275</v>
      </c>
      <c r="Z62">
        <f t="shared" si="21"/>
        <v>5208</v>
      </c>
      <c r="AA62">
        <f t="shared" si="22"/>
        <v>5179</v>
      </c>
      <c r="AB62" s="12">
        <f t="shared" si="23"/>
        <v>5788</v>
      </c>
      <c r="AC62">
        <f t="shared" si="24"/>
        <v>4159</v>
      </c>
      <c r="AD62" s="11">
        <f t="shared" si="25"/>
        <v>848</v>
      </c>
      <c r="AE62" s="12">
        <f t="shared" si="26"/>
        <v>4465</v>
      </c>
      <c r="AF62" s="12">
        <f t="shared" si="27"/>
        <v>1338</v>
      </c>
      <c r="AG62" s="17">
        <f t="shared" si="28"/>
        <v>28734</v>
      </c>
      <c r="AH62">
        <f t="shared" si="29"/>
        <v>111</v>
      </c>
      <c r="AI62" t="str">
        <f t="shared" si="30"/>
        <v>II</v>
      </c>
      <c r="AJ62" s="11">
        <f t="shared" si="31"/>
        <v>201</v>
      </c>
      <c r="AK62">
        <f t="shared" si="32"/>
        <v>2547</v>
      </c>
      <c r="AL62" s="14">
        <f t="shared" si="33"/>
        <v>203</v>
      </c>
      <c r="AM62">
        <f t="shared" si="34"/>
        <v>4684</v>
      </c>
      <c r="AN62">
        <f t="shared" si="35"/>
        <v>4180</v>
      </c>
      <c r="AO62" s="17">
        <f t="shared" si="36"/>
        <v>1313</v>
      </c>
      <c r="AP62" s="3">
        <f t="shared" si="37"/>
        <v>684</v>
      </c>
      <c r="AQ62" s="11">
        <f t="shared" si="38"/>
        <v>225</v>
      </c>
      <c r="AR62" s="12" t="str">
        <f t="shared" si="39"/>
        <v>Adjacent, (92% overlap)</v>
      </c>
      <c r="AS62" s="13" t="str">
        <f t="shared" si="40"/>
        <v>Adjacent, (100% overlap)</v>
      </c>
      <c r="AT62" t="str">
        <f t="shared" si="41"/>
        <v/>
      </c>
      <c r="AU62" t="str">
        <f t="shared" si="42"/>
        <v/>
      </c>
      <c r="AV62" s="3">
        <f t="shared" si="43"/>
        <v>98</v>
      </c>
      <c r="AW62">
        <f t="shared" si="44"/>
        <v>0</v>
      </c>
      <c r="AX62">
        <f t="shared" si="45"/>
        <v>0</v>
      </c>
      <c r="AY62" s="11">
        <f t="shared" si="46"/>
        <v>100</v>
      </c>
      <c r="AZ62">
        <f t="shared" si="47"/>
        <v>0</v>
      </c>
    </row>
    <row r="63" spans="1:52">
      <c r="A63">
        <v>90</v>
      </c>
      <c r="B63" s="27" t="str">
        <f t="shared" si="0"/>
        <v>049</v>
      </c>
      <c r="C63" s="28" t="s">
        <v>1046</v>
      </c>
      <c r="D63" s="27" t="str">
        <f t="shared" si="1"/>
        <v>Housing Site</v>
      </c>
      <c r="E63" t="str">
        <f t="shared" si="2"/>
        <v>0.1</v>
      </c>
      <c r="F63" t="str">
        <f t="shared" si="3"/>
        <v>B101</v>
      </c>
      <c r="G63" t="str">
        <f t="shared" si="4"/>
        <v/>
      </c>
      <c r="H63">
        <f t="shared" si="5"/>
        <v>3064</v>
      </c>
      <c r="I63" t="str">
        <f t="shared" si="6"/>
        <v>Brentwood AQMA No.5</v>
      </c>
      <c r="J63">
        <f t="shared" si="7"/>
        <v>18919</v>
      </c>
      <c r="K63" t="str">
        <f t="shared" si="8"/>
        <v>Epping Forest</v>
      </c>
      <c r="L63">
        <f t="shared" si="9"/>
        <v>15201</v>
      </c>
      <c r="M63" t="str">
        <f t="shared" si="10"/>
        <v>Thames Estuary &amp; Marshes</v>
      </c>
      <c r="N63">
        <f t="shared" si="11"/>
        <v>3736</v>
      </c>
      <c r="O63" t="str">
        <f t="shared" si="12"/>
        <v>Thorndon Park</v>
      </c>
      <c r="P63" t="s">
        <v>2312</v>
      </c>
      <c r="Q63" t="s">
        <v>2312</v>
      </c>
      <c r="R63" s="16">
        <f t="shared" si="13"/>
        <v>467</v>
      </c>
      <c r="S63" s="3" t="str">
        <f t="shared" si="14"/>
        <v>Hutton Country Park</v>
      </c>
      <c r="T63">
        <f t="shared" si="15"/>
        <v>937</v>
      </c>
      <c r="U63">
        <f t="shared" si="16"/>
        <v>3023</v>
      </c>
      <c r="V63">
        <f t="shared" si="17"/>
        <v>925</v>
      </c>
      <c r="W63">
        <f t="shared" si="18"/>
        <v>312</v>
      </c>
      <c r="X63" s="18">
        <f t="shared" si="19"/>
        <v>63</v>
      </c>
      <c r="Y63">
        <f t="shared" si="20"/>
        <v>4044</v>
      </c>
      <c r="Z63">
        <f t="shared" si="21"/>
        <v>1883</v>
      </c>
      <c r="AA63">
        <f t="shared" si="22"/>
        <v>5069</v>
      </c>
      <c r="AB63" s="12">
        <f t="shared" si="23"/>
        <v>3613</v>
      </c>
      <c r="AC63">
        <f t="shared" si="24"/>
        <v>2830</v>
      </c>
      <c r="AD63" s="18">
        <f t="shared" si="25"/>
        <v>626</v>
      </c>
      <c r="AE63" s="12">
        <f t="shared" si="26"/>
        <v>1124</v>
      </c>
      <c r="AF63" s="18">
        <f t="shared" si="27"/>
        <v>14</v>
      </c>
      <c r="AG63" s="19">
        <f t="shared" si="28"/>
        <v>16682</v>
      </c>
      <c r="AH63">
        <f t="shared" si="29"/>
        <v>139</v>
      </c>
      <c r="AI63" t="str">
        <f t="shared" si="30"/>
        <v>II</v>
      </c>
      <c r="AJ63">
        <f t="shared" si="31"/>
        <v>3025</v>
      </c>
      <c r="AK63">
        <f t="shared" si="32"/>
        <v>3297</v>
      </c>
      <c r="AL63" s="14">
        <f t="shared" si="33"/>
        <v>125</v>
      </c>
      <c r="AM63">
        <f t="shared" si="34"/>
        <v>1636</v>
      </c>
      <c r="AN63">
        <f t="shared" si="35"/>
        <v>3674</v>
      </c>
      <c r="AO63" s="17">
        <f t="shared" si="36"/>
        <v>686</v>
      </c>
      <c r="AP63" s="3">
        <f t="shared" si="37"/>
        <v>1072</v>
      </c>
      <c r="AQ63">
        <f t="shared" si="38"/>
        <v>1143</v>
      </c>
      <c r="AR63">
        <f t="shared" si="39"/>
        <v>5567</v>
      </c>
      <c r="AS63" s="3">
        <f t="shared" si="40"/>
        <v>133</v>
      </c>
      <c r="AT63" t="str">
        <f t="shared" si="41"/>
        <v/>
      </c>
      <c r="AU63" t="str">
        <f t="shared" si="42"/>
        <v/>
      </c>
      <c r="AV63" s="3">
        <f t="shared" si="43"/>
        <v>176</v>
      </c>
      <c r="AW63">
        <f t="shared" si="44"/>
        <v>0</v>
      </c>
      <c r="AX63">
        <f t="shared" si="45"/>
        <v>0</v>
      </c>
      <c r="AY63">
        <f t="shared" si="46"/>
        <v>0</v>
      </c>
      <c r="AZ63">
        <f t="shared" si="47"/>
        <v>0</v>
      </c>
    </row>
    <row r="64" spans="1:52">
      <c r="A64">
        <v>91</v>
      </c>
      <c r="B64" s="27" t="str">
        <f t="shared" si="0"/>
        <v>050</v>
      </c>
      <c r="C64" s="28" t="s">
        <v>1052</v>
      </c>
      <c r="D64" s="27" t="str">
        <f t="shared" si="1"/>
        <v>Housing Site</v>
      </c>
      <c r="E64" t="str">
        <f t="shared" si="2"/>
        <v>0.11</v>
      </c>
      <c r="F64" t="str">
        <f t="shared" si="3"/>
        <v>B102</v>
      </c>
      <c r="G64" t="str">
        <f t="shared" si="4"/>
        <v/>
      </c>
      <c r="H64">
        <f t="shared" si="5"/>
        <v>2741</v>
      </c>
      <c r="I64" t="str">
        <f t="shared" si="6"/>
        <v>Brentwood AQMA No.5</v>
      </c>
      <c r="J64">
        <f t="shared" si="7"/>
        <v>19076</v>
      </c>
      <c r="K64" t="str">
        <f t="shared" si="8"/>
        <v>Epping Forest</v>
      </c>
      <c r="L64">
        <f t="shared" si="9"/>
        <v>15370</v>
      </c>
      <c r="M64" t="str">
        <f t="shared" si="10"/>
        <v>Thames Estuary &amp; Marshes</v>
      </c>
      <c r="N64">
        <f t="shared" si="11"/>
        <v>4126</v>
      </c>
      <c r="O64" t="str">
        <f t="shared" si="12"/>
        <v>Thorndon Park</v>
      </c>
      <c r="P64" t="s">
        <v>2312</v>
      </c>
      <c r="Q64" t="s">
        <v>2312</v>
      </c>
      <c r="R64" s="16">
        <f t="shared" si="13"/>
        <v>132</v>
      </c>
      <c r="S64" s="3" t="str">
        <f t="shared" si="14"/>
        <v>Hutton Country Park</v>
      </c>
      <c r="T64">
        <f t="shared" si="15"/>
        <v>549</v>
      </c>
      <c r="U64">
        <f t="shared" si="16"/>
        <v>3417</v>
      </c>
      <c r="V64">
        <f t="shared" si="17"/>
        <v>537</v>
      </c>
      <c r="W64">
        <f t="shared" si="18"/>
        <v>390</v>
      </c>
      <c r="X64" s="17">
        <f t="shared" si="19"/>
        <v>162</v>
      </c>
      <c r="Y64">
        <f t="shared" si="20"/>
        <v>3864</v>
      </c>
      <c r="Z64">
        <f t="shared" si="21"/>
        <v>1812</v>
      </c>
      <c r="AA64">
        <f t="shared" si="22"/>
        <v>5185</v>
      </c>
      <c r="AB64" s="12">
        <f t="shared" si="23"/>
        <v>3927</v>
      </c>
      <c r="AC64">
        <f t="shared" si="24"/>
        <v>3154</v>
      </c>
      <c r="AD64" s="18">
        <f t="shared" si="25"/>
        <v>766</v>
      </c>
      <c r="AE64" s="12">
        <f t="shared" si="26"/>
        <v>1384</v>
      </c>
      <c r="AF64" s="18">
        <f t="shared" si="27"/>
        <v>334</v>
      </c>
      <c r="AG64" s="18">
        <f t="shared" si="28"/>
        <v>32018</v>
      </c>
      <c r="AH64">
        <f t="shared" si="29"/>
        <v>394</v>
      </c>
      <c r="AI64" t="str">
        <f t="shared" si="30"/>
        <v>II</v>
      </c>
      <c r="AJ64">
        <f t="shared" si="31"/>
        <v>3419</v>
      </c>
      <c r="AK64">
        <f t="shared" si="32"/>
        <v>3454</v>
      </c>
      <c r="AL64" s="14">
        <f t="shared" si="33"/>
        <v>218</v>
      </c>
      <c r="AM64">
        <f t="shared" si="34"/>
        <v>1790</v>
      </c>
      <c r="AN64">
        <f t="shared" si="35"/>
        <v>4014</v>
      </c>
      <c r="AO64" s="18">
        <f t="shared" si="36"/>
        <v>523</v>
      </c>
      <c r="AP64" s="3">
        <f t="shared" si="37"/>
        <v>719</v>
      </c>
      <c r="AQ64">
        <f t="shared" si="38"/>
        <v>952</v>
      </c>
      <c r="AR64">
        <f t="shared" si="39"/>
        <v>5826</v>
      </c>
      <c r="AS64" s="13" t="str">
        <f t="shared" si="40"/>
        <v>Adjacent, (15% overlap)</v>
      </c>
      <c r="AT64" t="str">
        <f t="shared" si="41"/>
        <v/>
      </c>
      <c r="AU64" t="str">
        <f t="shared" si="42"/>
        <v/>
      </c>
      <c r="AV64" s="3">
        <f t="shared" si="43"/>
        <v>1</v>
      </c>
      <c r="AW64">
        <f t="shared" si="44"/>
        <v>0</v>
      </c>
      <c r="AX64">
        <f t="shared" si="45"/>
        <v>0</v>
      </c>
      <c r="AY64">
        <f t="shared" si="46"/>
        <v>0</v>
      </c>
      <c r="AZ64">
        <f t="shared" si="47"/>
        <v>0</v>
      </c>
    </row>
    <row r="65" spans="1:52">
      <c r="A65">
        <v>92</v>
      </c>
      <c r="B65" s="27" t="str">
        <f t="shared" si="0"/>
        <v>051</v>
      </c>
      <c r="C65" s="28" t="s">
        <v>1058</v>
      </c>
      <c r="D65" s="27" t="str">
        <f t="shared" si="1"/>
        <v>Housing Site</v>
      </c>
      <c r="E65" t="str">
        <f t="shared" si="2"/>
        <v>0.17</v>
      </c>
      <c r="F65" t="str">
        <f t="shared" si="3"/>
        <v>B041</v>
      </c>
      <c r="G65" t="str">
        <f t="shared" si="4"/>
        <v/>
      </c>
      <c r="H65">
        <f t="shared" si="5"/>
        <v>1740</v>
      </c>
      <c r="I65" t="str">
        <f t="shared" si="6"/>
        <v>Brentwood AQMA No.7</v>
      </c>
      <c r="J65">
        <f t="shared" si="7"/>
        <v>17310</v>
      </c>
      <c r="K65" t="str">
        <f t="shared" si="8"/>
        <v>Epping Forest</v>
      </c>
      <c r="L65">
        <f t="shared" si="9"/>
        <v>15695</v>
      </c>
      <c r="M65" t="str">
        <f t="shared" si="10"/>
        <v>Thames Estuary &amp; Marshes</v>
      </c>
      <c r="N65">
        <f t="shared" si="11"/>
        <v>2309</v>
      </c>
      <c r="O65" t="str">
        <f t="shared" si="12"/>
        <v>Thorndon Park</v>
      </c>
      <c r="P65" t="s">
        <v>2312</v>
      </c>
      <c r="Q65" t="s">
        <v>2312</v>
      </c>
      <c r="R65" s="16">
        <f t="shared" si="13"/>
        <v>1968</v>
      </c>
      <c r="S65" s="3" t="str">
        <f t="shared" si="14"/>
        <v>Hutton Country Park</v>
      </c>
      <c r="T65">
        <f t="shared" si="15"/>
        <v>722</v>
      </c>
      <c r="U65">
        <f t="shared" si="16"/>
        <v>1762</v>
      </c>
      <c r="V65" s="11">
        <f t="shared" si="17"/>
        <v>121</v>
      </c>
      <c r="W65">
        <f t="shared" si="18"/>
        <v>265</v>
      </c>
      <c r="X65" s="11">
        <f t="shared" si="19"/>
        <v>425</v>
      </c>
      <c r="Y65">
        <f t="shared" si="20"/>
        <v>5758</v>
      </c>
      <c r="Z65">
        <f t="shared" si="21"/>
        <v>456</v>
      </c>
      <c r="AA65">
        <f t="shared" si="22"/>
        <v>3670</v>
      </c>
      <c r="AB65" s="12">
        <f t="shared" si="23"/>
        <v>1810</v>
      </c>
      <c r="AC65">
        <f t="shared" si="24"/>
        <v>1043</v>
      </c>
      <c r="AD65" s="18">
        <f t="shared" si="25"/>
        <v>572</v>
      </c>
      <c r="AE65" s="11">
        <f t="shared" si="26"/>
        <v>423</v>
      </c>
      <c r="AF65" s="18">
        <f t="shared" si="27"/>
        <v>269</v>
      </c>
      <c r="AG65" s="18">
        <f t="shared" si="28"/>
        <v>32556</v>
      </c>
      <c r="AH65">
        <f t="shared" si="29"/>
        <v>728</v>
      </c>
      <c r="AI65" t="str">
        <f t="shared" si="30"/>
        <v>II*</v>
      </c>
      <c r="AJ65">
        <f t="shared" si="31"/>
        <v>1968</v>
      </c>
      <c r="AK65">
        <f t="shared" si="32"/>
        <v>2250</v>
      </c>
      <c r="AL65" s="3">
        <f t="shared" si="33"/>
        <v>1738</v>
      </c>
      <c r="AM65">
        <f t="shared" si="34"/>
        <v>291</v>
      </c>
      <c r="AN65">
        <f t="shared" si="35"/>
        <v>1903</v>
      </c>
      <c r="AO65" s="11">
        <f t="shared" si="36"/>
        <v>1737</v>
      </c>
      <c r="AP65" s="3">
        <f t="shared" si="37"/>
        <v>1377</v>
      </c>
      <c r="AQ65">
        <f t="shared" si="38"/>
        <v>1373</v>
      </c>
      <c r="AR65">
        <f t="shared" si="39"/>
        <v>5518</v>
      </c>
      <c r="AS65" s="3">
        <f t="shared" si="40"/>
        <v>703</v>
      </c>
      <c r="AT65" t="str">
        <f t="shared" si="41"/>
        <v/>
      </c>
      <c r="AU65" t="str">
        <f t="shared" si="42"/>
        <v/>
      </c>
      <c r="AV65" s="3">
        <f t="shared" si="43"/>
        <v>1588</v>
      </c>
      <c r="AW65">
        <f t="shared" si="44"/>
        <v>0</v>
      </c>
      <c r="AX65">
        <f t="shared" si="45"/>
        <v>0</v>
      </c>
      <c r="AY65">
        <f t="shared" si="46"/>
        <v>0</v>
      </c>
      <c r="AZ65">
        <f t="shared" si="47"/>
        <v>0</v>
      </c>
    </row>
    <row r="66" spans="1:52">
      <c r="A66">
        <v>93</v>
      </c>
      <c r="B66" s="27" t="str">
        <f t="shared" si="0"/>
        <v>052</v>
      </c>
      <c r="C66" s="28" t="s">
        <v>889</v>
      </c>
      <c r="D66" s="27" t="str">
        <f t="shared" si="1"/>
        <v>Housing Site</v>
      </c>
      <c r="E66" t="str">
        <f t="shared" si="2"/>
        <v>0.05</v>
      </c>
      <c r="F66" t="str">
        <f t="shared" si="3"/>
        <v>B140</v>
      </c>
      <c r="G66" t="str">
        <f t="shared" si="4"/>
        <v/>
      </c>
      <c r="H66">
        <f t="shared" si="5"/>
        <v>4495</v>
      </c>
      <c r="I66" t="str">
        <f t="shared" si="6"/>
        <v>Brentwood AQMA No.6</v>
      </c>
      <c r="J66">
        <f t="shared" si="7"/>
        <v>15433</v>
      </c>
      <c r="K66" t="str">
        <f t="shared" si="8"/>
        <v>Epping Forest</v>
      </c>
      <c r="L66">
        <f t="shared" si="9"/>
        <v>22528</v>
      </c>
      <c r="M66" t="str">
        <f t="shared" si="10"/>
        <v>Thames Estuary &amp; Marshes</v>
      </c>
      <c r="N66">
        <f t="shared" si="11"/>
        <v>3680</v>
      </c>
      <c r="O66" t="str">
        <f t="shared" si="12"/>
        <v>The Coppice, Kelvedon Hatch</v>
      </c>
      <c r="P66" t="s">
        <v>2312</v>
      </c>
      <c r="Q66" t="s">
        <v>2312</v>
      </c>
      <c r="R66" s="15">
        <f t="shared" si="13"/>
        <v>6275</v>
      </c>
      <c r="S66" s="3" t="str">
        <f t="shared" si="14"/>
        <v>Hutton Country Park</v>
      </c>
      <c r="T66">
        <f t="shared" si="15"/>
        <v>869</v>
      </c>
      <c r="U66">
        <f t="shared" si="16"/>
        <v>8089</v>
      </c>
      <c r="V66" s="11">
        <f t="shared" si="17"/>
        <v>120</v>
      </c>
      <c r="W66" s="11" t="str">
        <f t="shared" si="18"/>
        <v>Adjacent, (100% overlap)</v>
      </c>
      <c r="X66" s="18">
        <f t="shared" si="19"/>
        <v>105</v>
      </c>
      <c r="Y66">
        <f t="shared" si="20"/>
        <v>3853</v>
      </c>
      <c r="Z66">
        <f t="shared" si="21"/>
        <v>4358</v>
      </c>
      <c r="AA66">
        <f t="shared" si="22"/>
        <v>616</v>
      </c>
      <c r="AB66" s="12">
        <f t="shared" si="23"/>
        <v>7697</v>
      </c>
      <c r="AC66">
        <f t="shared" si="24"/>
        <v>7505</v>
      </c>
      <c r="AD66" s="18">
        <f t="shared" si="25"/>
        <v>349</v>
      </c>
      <c r="AE66" s="12">
        <f t="shared" si="26"/>
        <v>5030</v>
      </c>
      <c r="AF66" s="18">
        <f t="shared" si="27"/>
        <v>53</v>
      </c>
      <c r="AG66" s="18">
        <f t="shared" si="28"/>
        <v>29778</v>
      </c>
      <c r="AH66" s="11">
        <f t="shared" si="29"/>
        <v>17</v>
      </c>
      <c r="AI66" t="str">
        <f t="shared" si="30"/>
        <v>II</v>
      </c>
      <c r="AJ66">
        <f t="shared" si="31"/>
        <v>6655</v>
      </c>
      <c r="AK66">
        <f t="shared" si="32"/>
        <v>1992</v>
      </c>
      <c r="AL66" s="13" t="str">
        <f t="shared" si="33"/>
        <v>Adjacent, (100% overlap)</v>
      </c>
      <c r="AM66">
        <f t="shared" si="34"/>
        <v>6264</v>
      </c>
      <c r="AN66">
        <f t="shared" si="35"/>
        <v>7613</v>
      </c>
      <c r="AO66" s="12">
        <f t="shared" si="36"/>
        <v>3953</v>
      </c>
      <c r="AP66" s="13" t="str">
        <f t="shared" si="37"/>
        <v>Adjacent, (70% overlap)</v>
      </c>
      <c r="AQ66">
        <f t="shared" si="38"/>
        <v>744</v>
      </c>
      <c r="AR66">
        <f t="shared" si="39"/>
        <v>12721</v>
      </c>
      <c r="AS66" s="3">
        <f t="shared" si="40"/>
        <v>12</v>
      </c>
      <c r="AT66" t="str">
        <f t="shared" si="41"/>
        <v/>
      </c>
      <c r="AU66" t="str">
        <f t="shared" si="42"/>
        <v/>
      </c>
      <c r="AV66" s="3">
        <f t="shared" si="43"/>
        <v>101</v>
      </c>
      <c r="AW66">
        <f t="shared" si="44"/>
        <v>0</v>
      </c>
      <c r="AX66">
        <f t="shared" si="45"/>
        <v>0</v>
      </c>
      <c r="AY66" s="11">
        <f t="shared" si="46"/>
        <v>100</v>
      </c>
      <c r="AZ66">
        <f t="shared" si="47"/>
        <v>0</v>
      </c>
    </row>
    <row r="67" spans="1:52">
      <c r="A67">
        <v>94</v>
      </c>
      <c r="B67" s="27" t="str">
        <f t="shared" ref="B67:B130" si="48">VLOOKUP(A67,SiteRAWData,8,FALSE)</f>
        <v>053A</v>
      </c>
      <c r="C67" s="28" t="s">
        <v>896</v>
      </c>
      <c r="D67" s="27" t="str">
        <f t="shared" ref="D67:D130" si="49">VLOOKUP($A67,SiteRAWData,7,FALSE)</f>
        <v>Housing Site</v>
      </c>
      <c r="E67" t="str">
        <f t="shared" ref="E67:E130" si="50">VLOOKUP($A67,SiteRAWData,4,FALSE)</f>
        <v>0.18</v>
      </c>
      <c r="F67" t="str">
        <f t="shared" ref="F67:F130" si="51">VLOOKUP(A67,SiteRAWData,9,FALSE)</f>
        <v>B031</v>
      </c>
      <c r="G67" t="str">
        <f t="shared" ref="G67:G130" si="52">VLOOKUP(A67,SiteRAWData,10,FALSE)</f>
        <v/>
      </c>
      <c r="H67" s="11">
        <f t="shared" ref="H67:H130" si="53">IF(VLOOKUP($A67,SiteRAWData,44,FALSE)&gt;0,ROUND(VLOOKUP($A67,SiteRAWData,44,FALSE),0),"Adjacent, ("&amp;ROUND(VLOOKUP($A67,SiteRAWData,46,FALSE),0)&amp;"% overlap)")</f>
        <v>871</v>
      </c>
      <c r="I67" t="str">
        <f t="shared" ref="I67:I130" si="54">VLOOKUP($A67,SiteRAWData,45,FALSE)</f>
        <v>Brentwood AQMA No.4</v>
      </c>
      <c r="J67">
        <f t="shared" ref="J67:J130" si="55">ROUND(VLOOKUP($A67,SiteRAWData,209,FALSE),0)</f>
        <v>14126</v>
      </c>
      <c r="K67" t="str">
        <f t="shared" ref="K67:K130" si="56">VLOOKUP($A67,SiteRAWData,210,FALSE)</f>
        <v>Epping Forest</v>
      </c>
      <c r="L67">
        <f t="shared" ref="L67:L130" si="57">ROUND(VLOOKUP($A67,SiteRAWData,229,FALSE),0)</f>
        <v>18302</v>
      </c>
      <c r="M67" t="str">
        <f t="shared" ref="M67:M130" si="58">VLOOKUP($A67,SiteRAWData,230,FALSE)</f>
        <v>Thames Estuary &amp; Marshes</v>
      </c>
      <c r="N67">
        <f t="shared" ref="N67:N130" si="59">IF(VLOOKUP($A67,SiteRAWData,234,FALSE)&gt;0,ROUND(VLOOKUP($A67,SiteRAWData,234,FALSE),0),"Adjacent, ("&amp;ROUND(VLOOKUP($A67,SiteRAWData,236,FALSE),0)&amp;"% overlap)")</f>
        <v>3249</v>
      </c>
      <c r="O67" t="str">
        <f t="shared" ref="O67:O130" si="60">VLOOKUP($A67,SiteRAWData,235,FALSE)</f>
        <v>The Coppice, Kelvedon Hatch</v>
      </c>
      <c r="P67" t="s">
        <v>2312</v>
      </c>
      <c r="Q67" t="s">
        <v>2312</v>
      </c>
      <c r="R67" s="15">
        <f t="shared" ref="R67:R130" si="61">IF(VLOOKUP($A67,SiteRAWData,144,FALSE)&gt;0,ROUND(VLOOKUP($A67,SiteRAWData,144,FALSE),0),"Adjacent, ("&amp;ROUND(VLOOKUP($A67,SiteRAWData,146,FALSE),0)&amp;"% overlap)")</f>
        <v>3947</v>
      </c>
      <c r="S67" s="3" t="str">
        <f t="shared" ref="S67:S130" si="62">VLOOKUP($A67,SiteRAWData,145,FALSE)</f>
        <v>The Manor</v>
      </c>
      <c r="T67">
        <f t="shared" ref="T67:T130" si="63">IF(VLOOKUP($A67,SiteRAWData,54,FALSE)&gt;0,ROUND(VLOOKUP($A67,SiteRAWData,54,FALSE),0),"Adjacent, ("&amp;ROUND(VLOOKUP($A67,SiteRAWData,56,FALSE),0)&amp;"% overlap)")</f>
        <v>726</v>
      </c>
      <c r="U67">
        <f t="shared" ref="U67:U130" si="64">IF(VLOOKUP($A67,SiteRAWData,239,FALSE)&gt;0,ROUND(VLOOKUP($A67,SiteRAWData,239,FALSE),0),"Adjacent, ("&amp;ROUND(VLOOKUP($A67,SiteRAWData,241,FALSE),0)&amp;"% overlap)")</f>
        <v>2568</v>
      </c>
      <c r="V67" s="11">
        <f t="shared" ref="V67:V130" si="65">IF(VLOOKUP($A67,SiteRAWData,84,FALSE)&gt;0,ROUND(VLOOKUP($A67,SiteRAWData,84,FALSE),0),"Adjacent, ("&amp;ROUND(VLOOKUP($A67,SiteRAWData,86,FALSE),0)&amp;"% overlap)")</f>
        <v>359</v>
      </c>
      <c r="W67">
        <f t="shared" ref="W67:W130" si="66">IF(VLOOKUP($A67,SiteRAWData,244,FALSE)&gt;0,ROUND(VLOOKUP($A67,SiteRAWData,244,FALSE),0),"Adjacent, ("&amp;ROUND(VLOOKUP($A67,SiteRAWData,246,FALSE),0)&amp;"% overlap)")</f>
        <v>9</v>
      </c>
      <c r="X67" s="18">
        <f t="shared" ref="X67:X130" si="67">ROUND(VLOOKUP($A67,SiteRAWData,59,FALSE),0)</f>
        <v>71</v>
      </c>
      <c r="Y67">
        <f t="shared" ref="Y67:Y130" si="68">ROUND(VLOOKUP($A67,SiteRAWData,159,FALSE),0)</f>
        <v>4427</v>
      </c>
      <c r="Z67">
        <f t="shared" ref="Z67:Z130" si="69">ROUND(VLOOKUP($A67,SiteRAWData,169,FALSE),0)</f>
        <v>663</v>
      </c>
      <c r="AA67">
        <f t="shared" ref="AA67:AA130" si="70">ROUND(VLOOKUP($A67,SiteRAWData,174,FALSE),0)</f>
        <v>971</v>
      </c>
      <c r="AB67" s="12">
        <f t="shared" ref="AB67:AB130" si="71">ROUND(VLOOKUP($A67,SiteRAWData,154,FALSE),0)</f>
        <v>2158</v>
      </c>
      <c r="AC67">
        <f t="shared" ref="AC67:AC130" si="72">ROUND(VLOOKUP($A67,SiteRAWData,129,FALSE),0)</f>
        <v>2207</v>
      </c>
      <c r="AD67" s="18">
        <f t="shared" ref="AD67:AD130" si="73">ROUND(VLOOKUP($A67,SiteRAWData,94,FALSE),0)</f>
        <v>415</v>
      </c>
      <c r="AE67" s="12">
        <f t="shared" ref="AE67:AE130" si="74">ROUND(VLOOKUP($A67,SiteRAWData,74,FALSE),0)</f>
        <v>1868</v>
      </c>
      <c r="AF67" s="11">
        <f t="shared" ref="AF67:AF130" si="75">IF(VLOOKUP($A67,SiteRAWData,179,FALSE)&gt;0,ROUND(VLOOKUP($A67,SiteRAWData,179,FALSE),0),"Adjacent, ("&amp;ROUND(VLOOKUP($A67,SiteRAWData,181,FALSE),0)&amp;"% overlap)")</f>
        <v>478</v>
      </c>
      <c r="AG67" s="17">
        <f t="shared" ref="AG67:AG130" si="76">VLOOKUP(A67,IMDLowestRank,4,FALSE)</f>
        <v>28571</v>
      </c>
      <c r="AH67">
        <f t="shared" ref="AH67:AH130" si="77">ROUND(VLOOKUP($A67,SiteRAWData,139,FALSE),0)</f>
        <v>348</v>
      </c>
      <c r="AI67" t="str">
        <f t="shared" ref="AI67:AI130" si="78">(VLOOKUP($A67,SiteRAWData,140,FALSE))</f>
        <v>II</v>
      </c>
      <c r="AJ67">
        <f t="shared" ref="AJ67:AJ130" si="79">ROUND(VLOOKUP($A67,SiteRAWData,194,FALSE),0)</f>
        <v>1122</v>
      </c>
      <c r="AK67">
        <f t="shared" ref="AK67:AK130" si="80">ROUND(VLOOKUP($A67,SiteRAWData,214,FALSE),0)</f>
        <v>1402</v>
      </c>
      <c r="AL67" s="3">
        <f t="shared" ref="AL67:AL130" si="81">IF(VLOOKUP($A67,SiteRAWData,79,FALSE)&gt;0,ROUND(VLOOKUP($A67,SiteRAWData,79,FALSE),0),"Adjacent, ("&amp;ROUND(VLOOKUP($A67,SiteRAWData,81,FALSE),0)&amp;"% overlap)")</f>
        <v>1122</v>
      </c>
      <c r="AM67">
        <f t="shared" ref="AM67:AM130" si="82">ROUND(VLOOKUP($A67,SiteRAWData,89,FALSE),0)</f>
        <v>2772</v>
      </c>
      <c r="AN67">
        <f t="shared" ref="AN67:AN130" si="83">ROUND(VLOOKUP($A67,SiteRAWData,104,FALSE),0)</f>
        <v>1890</v>
      </c>
      <c r="AO67" s="11">
        <f t="shared" ref="AO67:AO130" si="84">ROUND(VLOOKUP($A67,SiteRAWData,99,FALSE),0)</f>
        <v>1842</v>
      </c>
      <c r="AP67" s="3">
        <f t="shared" ref="AP67:AP130" si="85">IF(VLOOKUP($A67,SiteRAWData,119,FALSE)&gt;0,ROUND(VLOOKUP($A67,SiteRAWData,119,FALSE),0),"Adjacent, ("&amp;ROUND(VLOOKUP($A67,SiteRAWData,121,FALSE),0)&amp;"% overlap)")</f>
        <v>1012</v>
      </c>
      <c r="AQ67">
        <f t="shared" ref="AQ67:AQ130" si="86">IF(VLOOKUP($A67,SiteRAWData,224,FALSE)&gt;0,ROUND(VLOOKUP($A67,SiteRAWData,224,FALSE),0),"Adjacent, ("&amp;ROUND(VLOOKUP($A67,SiteRAWData,226,FALSE),0)&amp;"% overlap)")</f>
        <v>1049</v>
      </c>
      <c r="AR67">
        <f t="shared" ref="AR67:AR130" si="87">IF(VLOOKUP($A67,SiteRAWData,134,FALSE)&gt;0,ROUND(VLOOKUP($A67,SiteRAWData,134,FALSE),0),"Adjacent, ("&amp;ROUND(VLOOKUP($A67,SiteRAWData,136,FALSE),0)&amp;"% overlap)")</f>
        <v>7220</v>
      </c>
      <c r="AS67" s="3">
        <f t="shared" ref="AS67:AS130" si="88">IF(VLOOKUP($A67,SiteRAWData,124,FALSE)&gt;0,ROUND(VLOOKUP($A67,SiteRAWData,124,FALSE),0),"Adjacent, ("&amp;ROUND(VLOOKUP($A67,SiteRAWData,126,FALSE),0)&amp;"% overlap)")</f>
        <v>6</v>
      </c>
      <c r="AT67" t="str">
        <f t="shared" ref="AT67:AT130" si="89">VLOOKUP(A67,SiteRAWData,11,FALSE)</f>
        <v/>
      </c>
      <c r="AU67" t="str">
        <f t="shared" ref="AU67:AU130" si="90">VLOOKUP(A67,SiteRAWData,12,FALSE)</f>
        <v/>
      </c>
      <c r="AV67" s="3">
        <f t="shared" ref="AV67:AV130" si="91">IF(VLOOKUP($A67,SiteRAWData,109,FALSE)&gt;0,ROUND(VLOOKUP($A67,SiteRAWData,109,FALSE),0),"Adjacent, ("&amp;ROUND(VLOOKUP($A67,SiteRAWData,111,FALSE),0)&amp;"% overlap)")</f>
        <v>512</v>
      </c>
      <c r="AW67">
        <f t="shared" ref="AW67:AW130" si="92">VLOOKUP($A67,SiteRAWData,16,FALSE)</f>
        <v>0</v>
      </c>
      <c r="AX67">
        <f t="shared" ref="AX67:AX130" si="93">VLOOKUP($A67,SiteRAWData,21,FALSE)</f>
        <v>0</v>
      </c>
      <c r="AY67">
        <f t="shared" ref="AY67:AY130" si="94">VLOOKUP($A67,SiteRAWData,26,FALSE)</f>
        <v>0</v>
      </c>
      <c r="AZ67">
        <f t="shared" ref="AZ67:AZ130" si="95">VLOOKUP($A67,SiteRAWData,31,FALSE)</f>
        <v>0</v>
      </c>
    </row>
    <row r="68" spans="1:52">
      <c r="A68">
        <v>274</v>
      </c>
      <c r="B68" s="27" t="str">
        <f t="shared" si="48"/>
        <v>053B</v>
      </c>
      <c r="C68" s="28" t="s">
        <v>896</v>
      </c>
      <c r="D68" s="27" t="str">
        <f t="shared" si="49"/>
        <v>Housing Site</v>
      </c>
      <c r="E68" t="str">
        <f t="shared" si="50"/>
        <v>3.23</v>
      </c>
      <c r="F68" t="str">
        <f t="shared" si="51"/>
        <v/>
      </c>
      <c r="G68" t="str">
        <f t="shared" si="52"/>
        <v/>
      </c>
      <c r="H68" s="11">
        <f t="shared" si="53"/>
        <v>871</v>
      </c>
      <c r="I68" t="str">
        <f t="shared" si="54"/>
        <v>Brentwood AQMA No.4</v>
      </c>
      <c r="J68">
        <f t="shared" si="55"/>
        <v>14051</v>
      </c>
      <c r="K68" t="str">
        <f t="shared" si="56"/>
        <v>Epping Forest</v>
      </c>
      <c r="L68">
        <f t="shared" si="57"/>
        <v>18272</v>
      </c>
      <c r="M68" t="str">
        <f t="shared" si="58"/>
        <v>Thames Estuary &amp; Marshes</v>
      </c>
      <c r="N68">
        <f t="shared" si="59"/>
        <v>3133</v>
      </c>
      <c r="O68" t="str">
        <f t="shared" si="60"/>
        <v>The Coppice, Kelvedon Hatch</v>
      </c>
      <c r="P68" t="s">
        <v>2312</v>
      </c>
      <c r="Q68" t="s">
        <v>2312</v>
      </c>
      <c r="R68" s="15">
        <f t="shared" si="61"/>
        <v>3939</v>
      </c>
      <c r="S68" s="3" t="str">
        <f t="shared" si="62"/>
        <v>The Manor</v>
      </c>
      <c r="T68">
        <f t="shared" si="63"/>
        <v>512</v>
      </c>
      <c r="U68">
        <f t="shared" si="64"/>
        <v>2564</v>
      </c>
      <c r="V68" s="11">
        <f t="shared" si="65"/>
        <v>178</v>
      </c>
      <c r="W68" s="11" t="str">
        <f t="shared" si="66"/>
        <v>Adjacent, (61% overlap)</v>
      </c>
      <c r="X68" s="18">
        <f t="shared" si="67"/>
        <v>71</v>
      </c>
      <c r="Y68">
        <f t="shared" si="68"/>
        <v>4408</v>
      </c>
      <c r="Z68">
        <f t="shared" si="69"/>
        <v>644</v>
      </c>
      <c r="AA68">
        <f t="shared" si="70"/>
        <v>838</v>
      </c>
      <c r="AB68" s="12">
        <f t="shared" si="71"/>
        <v>2143</v>
      </c>
      <c r="AC68">
        <f t="shared" si="72"/>
        <v>2158</v>
      </c>
      <c r="AD68" s="18">
        <f t="shared" si="73"/>
        <v>415</v>
      </c>
      <c r="AE68" s="12">
        <f t="shared" si="74"/>
        <v>1868</v>
      </c>
      <c r="AF68" s="11">
        <f t="shared" si="75"/>
        <v>478</v>
      </c>
      <c r="AG68" s="17">
        <f t="shared" si="76"/>
        <v>28571</v>
      </c>
      <c r="AH68">
        <f t="shared" si="77"/>
        <v>280</v>
      </c>
      <c r="AI68" t="str">
        <f t="shared" si="78"/>
        <v>II</v>
      </c>
      <c r="AJ68">
        <f t="shared" si="79"/>
        <v>1112</v>
      </c>
      <c r="AK68">
        <f t="shared" si="80"/>
        <v>1402</v>
      </c>
      <c r="AL68" s="3">
        <f t="shared" si="81"/>
        <v>1111</v>
      </c>
      <c r="AM68">
        <f t="shared" si="82"/>
        <v>2648</v>
      </c>
      <c r="AN68">
        <f t="shared" si="83"/>
        <v>1890</v>
      </c>
      <c r="AO68" s="11">
        <f t="shared" si="84"/>
        <v>1842</v>
      </c>
      <c r="AP68" s="3">
        <f t="shared" si="85"/>
        <v>829</v>
      </c>
      <c r="AQ68">
        <f t="shared" si="86"/>
        <v>1027</v>
      </c>
      <c r="AR68">
        <f t="shared" si="87"/>
        <v>7220</v>
      </c>
      <c r="AS68" s="13" t="str">
        <f t="shared" si="88"/>
        <v>Adjacent, (83% overlap)</v>
      </c>
      <c r="AT68" t="str">
        <f t="shared" si="89"/>
        <v/>
      </c>
      <c r="AU68" t="str">
        <f t="shared" si="90"/>
        <v/>
      </c>
      <c r="AV68" s="3">
        <f t="shared" si="91"/>
        <v>297</v>
      </c>
      <c r="AW68">
        <f t="shared" si="92"/>
        <v>0</v>
      </c>
      <c r="AX68">
        <f t="shared" si="93"/>
        <v>0</v>
      </c>
      <c r="AY68">
        <f t="shared" si="94"/>
        <v>0</v>
      </c>
      <c r="AZ68">
        <f t="shared" si="95"/>
        <v>0</v>
      </c>
    </row>
    <row r="69" spans="1:52">
      <c r="A69">
        <v>95</v>
      </c>
      <c r="B69" s="27" t="str">
        <f t="shared" si="48"/>
        <v>054</v>
      </c>
      <c r="C69" s="28" t="s">
        <v>1065</v>
      </c>
      <c r="D69" s="27" t="str">
        <f t="shared" si="49"/>
        <v>Housing Site</v>
      </c>
      <c r="E69" t="str">
        <f t="shared" si="50"/>
        <v>0.04</v>
      </c>
      <c r="F69" t="str">
        <f t="shared" si="51"/>
        <v>B186</v>
      </c>
      <c r="G69" t="str">
        <f t="shared" si="52"/>
        <v>Y</v>
      </c>
      <c r="H69" s="11">
        <f t="shared" si="53"/>
        <v>347</v>
      </c>
      <c r="I69" t="str">
        <f t="shared" si="54"/>
        <v>Brentwood AQMA No.4</v>
      </c>
      <c r="J69">
        <f t="shared" si="55"/>
        <v>14256</v>
      </c>
      <c r="K69" t="str">
        <f t="shared" si="56"/>
        <v>Epping Forest</v>
      </c>
      <c r="L69">
        <f t="shared" si="57"/>
        <v>17862</v>
      </c>
      <c r="M69" t="str">
        <f t="shared" si="58"/>
        <v>Thames Estuary &amp; Marshes</v>
      </c>
      <c r="N69">
        <f t="shared" si="59"/>
        <v>2971</v>
      </c>
      <c r="O69" t="str">
        <f t="shared" si="60"/>
        <v>Thorndon Park</v>
      </c>
      <c r="P69" t="s">
        <v>2312</v>
      </c>
      <c r="Q69" t="s">
        <v>2312</v>
      </c>
      <c r="R69" s="15">
        <f t="shared" si="61"/>
        <v>3582</v>
      </c>
      <c r="S69" s="3" t="str">
        <f t="shared" si="62"/>
        <v>The Manor</v>
      </c>
      <c r="T69" s="11">
        <f t="shared" si="63"/>
        <v>297</v>
      </c>
      <c r="U69">
        <f t="shared" si="64"/>
        <v>2120</v>
      </c>
      <c r="V69" s="11">
        <f t="shared" si="65"/>
        <v>297</v>
      </c>
      <c r="W69">
        <f t="shared" si="66"/>
        <v>295</v>
      </c>
      <c r="X69" s="18">
        <f t="shared" si="67"/>
        <v>84</v>
      </c>
      <c r="Y69">
        <f t="shared" si="68"/>
        <v>4095</v>
      </c>
      <c r="Z69">
        <f t="shared" si="69"/>
        <v>233</v>
      </c>
      <c r="AA69">
        <f t="shared" si="70"/>
        <v>756</v>
      </c>
      <c r="AB69" s="12">
        <f t="shared" si="71"/>
        <v>1731</v>
      </c>
      <c r="AC69">
        <f t="shared" si="72"/>
        <v>1856</v>
      </c>
      <c r="AD69" s="18">
        <f t="shared" si="73"/>
        <v>148</v>
      </c>
      <c r="AE69" s="12">
        <f t="shared" si="74"/>
        <v>1379</v>
      </c>
      <c r="AF69" s="18">
        <f t="shared" si="75"/>
        <v>108</v>
      </c>
      <c r="AG69" s="19">
        <f t="shared" si="76"/>
        <v>19110</v>
      </c>
      <c r="AH69">
        <f t="shared" si="77"/>
        <v>742</v>
      </c>
      <c r="AI69" t="str">
        <f t="shared" si="78"/>
        <v>II</v>
      </c>
      <c r="AJ69">
        <f t="shared" si="79"/>
        <v>785</v>
      </c>
      <c r="AK69">
        <f t="shared" si="80"/>
        <v>936</v>
      </c>
      <c r="AL69" s="3">
        <f t="shared" si="81"/>
        <v>781</v>
      </c>
      <c r="AM69">
        <f t="shared" si="82"/>
        <v>2213</v>
      </c>
      <c r="AN69">
        <f t="shared" si="83"/>
        <v>1427</v>
      </c>
      <c r="AO69" s="11">
        <f t="shared" si="84"/>
        <v>1392</v>
      </c>
      <c r="AP69" s="3">
        <f t="shared" si="85"/>
        <v>1391</v>
      </c>
      <c r="AQ69">
        <f t="shared" si="86"/>
        <v>735</v>
      </c>
      <c r="AR69">
        <f t="shared" si="87"/>
        <v>6661</v>
      </c>
      <c r="AS69" s="3">
        <f t="shared" si="88"/>
        <v>203</v>
      </c>
      <c r="AT69" t="str">
        <f t="shared" si="89"/>
        <v/>
      </c>
      <c r="AU69" t="str">
        <f t="shared" si="90"/>
        <v/>
      </c>
      <c r="AV69" s="3">
        <f t="shared" si="91"/>
        <v>833</v>
      </c>
      <c r="AW69">
        <f t="shared" si="92"/>
        <v>0</v>
      </c>
      <c r="AX69">
        <f t="shared" si="93"/>
        <v>0</v>
      </c>
      <c r="AY69">
        <f t="shared" si="94"/>
        <v>0</v>
      </c>
      <c r="AZ69">
        <f t="shared" si="95"/>
        <v>0</v>
      </c>
    </row>
    <row r="70" spans="1:52">
      <c r="A70">
        <v>96</v>
      </c>
      <c r="B70" s="27" t="str">
        <f t="shared" si="48"/>
        <v>055</v>
      </c>
      <c r="C70" s="28" t="s">
        <v>1072</v>
      </c>
      <c r="D70" s="27" t="str">
        <f t="shared" si="49"/>
        <v>Housing Site</v>
      </c>
      <c r="E70" t="str">
        <f t="shared" si="50"/>
        <v>0.07</v>
      </c>
      <c r="F70" t="str">
        <f t="shared" si="51"/>
        <v>B135</v>
      </c>
      <c r="G70" t="str">
        <f t="shared" si="52"/>
        <v/>
      </c>
      <c r="H70">
        <f t="shared" si="53"/>
        <v>3669</v>
      </c>
      <c r="I70" t="str">
        <f t="shared" si="54"/>
        <v>Brentwood AQMA No.7</v>
      </c>
      <c r="J70">
        <f t="shared" si="55"/>
        <v>19383</v>
      </c>
      <c r="K70" t="str">
        <f t="shared" si="56"/>
        <v>Epping Forest</v>
      </c>
      <c r="L70">
        <f t="shared" si="57"/>
        <v>12472</v>
      </c>
      <c r="M70" t="str">
        <f t="shared" si="58"/>
        <v>Thames Estuary &amp; Marshes</v>
      </c>
      <c r="N70" s="11">
        <f t="shared" si="59"/>
        <v>913</v>
      </c>
      <c r="O70" t="str">
        <f t="shared" si="60"/>
        <v>Thorndon Park</v>
      </c>
      <c r="P70" t="s">
        <v>2312</v>
      </c>
      <c r="Q70" t="s">
        <v>2312</v>
      </c>
      <c r="R70" s="15">
        <f t="shared" si="61"/>
        <v>4006</v>
      </c>
      <c r="S70" s="3" t="str">
        <f t="shared" si="62"/>
        <v>Hutton Country Park</v>
      </c>
      <c r="T70">
        <f t="shared" si="63"/>
        <v>1125</v>
      </c>
      <c r="U70">
        <f t="shared" si="64"/>
        <v>10</v>
      </c>
      <c r="V70">
        <f t="shared" si="65"/>
        <v>716</v>
      </c>
      <c r="W70">
        <f t="shared" si="66"/>
        <v>13</v>
      </c>
      <c r="X70" s="18">
        <f t="shared" si="67"/>
        <v>69</v>
      </c>
      <c r="Y70">
        <f t="shared" si="68"/>
        <v>5256</v>
      </c>
      <c r="Z70">
        <f t="shared" si="69"/>
        <v>3334</v>
      </c>
      <c r="AA70">
        <f t="shared" si="70"/>
        <v>4366</v>
      </c>
      <c r="AB70" s="12">
        <f t="shared" si="71"/>
        <v>3737</v>
      </c>
      <c r="AC70">
        <f t="shared" si="72"/>
        <v>2972</v>
      </c>
      <c r="AD70" s="12">
        <f t="shared" si="73"/>
        <v>2423</v>
      </c>
      <c r="AE70" s="12">
        <f t="shared" si="74"/>
        <v>3363</v>
      </c>
      <c r="AF70" s="18">
        <f t="shared" si="75"/>
        <v>271</v>
      </c>
      <c r="AG70" s="18">
        <f t="shared" si="76"/>
        <v>30289</v>
      </c>
      <c r="AH70">
        <f t="shared" si="77"/>
        <v>99</v>
      </c>
      <c r="AI70" t="str">
        <f t="shared" si="78"/>
        <v>II</v>
      </c>
      <c r="AJ70" s="11">
        <f t="shared" si="79"/>
        <v>175</v>
      </c>
      <c r="AK70">
        <f t="shared" si="80"/>
        <v>1373</v>
      </c>
      <c r="AL70" s="14">
        <f t="shared" si="81"/>
        <v>175</v>
      </c>
      <c r="AM70">
        <f t="shared" si="82"/>
        <v>2592</v>
      </c>
      <c r="AN70">
        <f t="shared" si="83"/>
        <v>3093</v>
      </c>
      <c r="AO70" s="11">
        <f t="shared" si="84"/>
        <v>2508</v>
      </c>
      <c r="AP70" s="3">
        <f t="shared" si="85"/>
        <v>1189</v>
      </c>
      <c r="AQ70" s="12" t="str">
        <f t="shared" si="86"/>
        <v>Adjacent, (0% overlap)</v>
      </c>
      <c r="AR70">
        <f t="shared" si="87"/>
        <v>2278</v>
      </c>
      <c r="AS70" s="3">
        <f t="shared" si="88"/>
        <v>13</v>
      </c>
      <c r="AT70" t="str">
        <f t="shared" si="89"/>
        <v/>
      </c>
      <c r="AU70" t="str">
        <f t="shared" si="90"/>
        <v/>
      </c>
      <c r="AV70" s="3">
        <f t="shared" si="91"/>
        <v>57</v>
      </c>
      <c r="AW70">
        <f t="shared" si="92"/>
        <v>0</v>
      </c>
      <c r="AX70">
        <f t="shared" si="93"/>
        <v>0</v>
      </c>
      <c r="AY70" s="11">
        <f t="shared" si="94"/>
        <v>100</v>
      </c>
      <c r="AZ70">
        <f t="shared" si="95"/>
        <v>0</v>
      </c>
    </row>
    <row r="71" spans="1:52">
      <c r="A71">
        <v>140</v>
      </c>
      <c r="B71" s="27" t="str">
        <f t="shared" si="48"/>
        <v>056A</v>
      </c>
      <c r="C71" s="28" t="s">
        <v>1322</v>
      </c>
      <c r="D71" s="27" t="str">
        <f t="shared" si="49"/>
        <v>Housing Site</v>
      </c>
      <c r="E71" t="str">
        <f t="shared" si="50"/>
        <v>0.26</v>
      </c>
      <c r="F71" t="str">
        <f t="shared" si="51"/>
        <v>B212</v>
      </c>
      <c r="G71" t="str">
        <f t="shared" si="52"/>
        <v>Potential</v>
      </c>
      <c r="H71">
        <f t="shared" si="53"/>
        <v>3734</v>
      </c>
      <c r="I71" t="str">
        <f t="shared" si="54"/>
        <v>Brentwood AQMA No.5</v>
      </c>
      <c r="J71">
        <f t="shared" si="55"/>
        <v>14933</v>
      </c>
      <c r="K71" t="str">
        <f t="shared" si="56"/>
        <v>Epping Forest</v>
      </c>
      <c r="L71">
        <f t="shared" si="57"/>
        <v>20561</v>
      </c>
      <c r="M71" t="str">
        <f t="shared" si="58"/>
        <v>Thames Estuary &amp; Marshes</v>
      </c>
      <c r="N71">
        <f t="shared" si="59"/>
        <v>2259</v>
      </c>
      <c r="O71" t="str">
        <f t="shared" si="60"/>
        <v>The Coppice, Kelvedon Hatch</v>
      </c>
      <c r="P71" t="s">
        <v>2312</v>
      </c>
      <c r="Q71" t="s">
        <v>2312</v>
      </c>
      <c r="R71" s="15">
        <f t="shared" si="61"/>
        <v>4659</v>
      </c>
      <c r="S71" s="3" t="str">
        <f t="shared" si="62"/>
        <v>Hutton Country Park</v>
      </c>
      <c r="T71">
        <f t="shared" si="63"/>
        <v>967</v>
      </c>
      <c r="U71">
        <f t="shared" si="64"/>
        <v>5561</v>
      </c>
      <c r="V71" s="11">
        <f t="shared" si="65"/>
        <v>245</v>
      </c>
      <c r="W71" s="11" t="str">
        <f t="shared" si="66"/>
        <v>Adjacent, (0% overlap)</v>
      </c>
      <c r="X71" s="17">
        <f t="shared" si="67"/>
        <v>125</v>
      </c>
      <c r="Y71">
        <f t="shared" si="68"/>
        <v>6331</v>
      </c>
      <c r="Z71">
        <f t="shared" si="69"/>
        <v>2652</v>
      </c>
      <c r="AA71">
        <f t="shared" si="70"/>
        <v>678</v>
      </c>
      <c r="AB71" s="12">
        <f t="shared" si="71"/>
        <v>5158</v>
      </c>
      <c r="AC71">
        <f t="shared" si="72"/>
        <v>4994</v>
      </c>
      <c r="AD71" s="12">
        <f t="shared" si="73"/>
        <v>2702</v>
      </c>
      <c r="AE71" s="12">
        <f t="shared" si="74"/>
        <v>4364</v>
      </c>
      <c r="AF71" s="12">
        <f t="shared" si="75"/>
        <v>909</v>
      </c>
      <c r="AG71" s="17">
        <f t="shared" si="76"/>
        <v>29333</v>
      </c>
      <c r="AH71">
        <f t="shared" si="77"/>
        <v>72</v>
      </c>
      <c r="AI71" t="str">
        <f t="shared" si="78"/>
        <v>II</v>
      </c>
      <c r="AJ71">
        <f t="shared" si="79"/>
        <v>4596</v>
      </c>
      <c r="AK71">
        <f t="shared" si="80"/>
        <v>2774</v>
      </c>
      <c r="AL71" s="3">
        <f t="shared" si="81"/>
        <v>2127</v>
      </c>
      <c r="AM71">
        <f t="shared" si="82"/>
        <v>4053</v>
      </c>
      <c r="AN71">
        <f t="shared" si="83"/>
        <v>5054</v>
      </c>
      <c r="AO71" s="12">
        <f t="shared" si="84"/>
        <v>4260</v>
      </c>
      <c r="AP71" s="3">
        <f t="shared" si="85"/>
        <v>681</v>
      </c>
      <c r="AQ71" s="11">
        <f t="shared" si="86"/>
        <v>354</v>
      </c>
      <c r="AR71">
        <f t="shared" si="87"/>
        <v>10367</v>
      </c>
      <c r="AS71" s="13" t="str">
        <f t="shared" si="88"/>
        <v>Adjacent, (17% overlap)</v>
      </c>
      <c r="AT71" t="str">
        <f t="shared" si="89"/>
        <v/>
      </c>
      <c r="AU71" t="str">
        <f t="shared" si="90"/>
        <v/>
      </c>
      <c r="AV71" s="3">
        <f t="shared" si="91"/>
        <v>402</v>
      </c>
      <c r="AW71">
        <f t="shared" si="92"/>
        <v>0</v>
      </c>
      <c r="AX71">
        <f t="shared" si="93"/>
        <v>0</v>
      </c>
      <c r="AY71" s="11">
        <f t="shared" si="94"/>
        <v>100</v>
      </c>
      <c r="AZ71">
        <f t="shared" si="95"/>
        <v>0</v>
      </c>
    </row>
    <row r="72" spans="1:52">
      <c r="A72">
        <v>139</v>
      </c>
      <c r="B72" s="27" t="str">
        <f t="shared" si="48"/>
        <v>056B</v>
      </c>
      <c r="C72" s="28" t="s">
        <v>1322</v>
      </c>
      <c r="D72" s="27" t="str">
        <f t="shared" si="49"/>
        <v>Housing Site</v>
      </c>
      <c r="E72" t="str">
        <f t="shared" si="50"/>
        <v>2.51</v>
      </c>
      <c r="F72" t="str">
        <f t="shared" si="51"/>
        <v>B212</v>
      </c>
      <c r="G72" t="str">
        <f t="shared" si="52"/>
        <v>Discounted</v>
      </c>
      <c r="H72">
        <f t="shared" si="53"/>
        <v>3752</v>
      </c>
      <c r="I72" t="str">
        <f t="shared" si="54"/>
        <v>Brentwood AQMA No.5</v>
      </c>
      <c r="J72">
        <f t="shared" si="55"/>
        <v>14754</v>
      </c>
      <c r="K72" t="str">
        <f t="shared" si="56"/>
        <v>Epping Forest</v>
      </c>
      <c r="L72">
        <f t="shared" si="57"/>
        <v>20424</v>
      </c>
      <c r="M72" t="str">
        <f t="shared" si="58"/>
        <v>Thames Estuary &amp; Marshes</v>
      </c>
      <c r="N72">
        <f t="shared" si="59"/>
        <v>2069</v>
      </c>
      <c r="O72" t="str">
        <f t="shared" si="60"/>
        <v>The Coppice, Kelvedon Hatch</v>
      </c>
      <c r="P72" t="s">
        <v>2312</v>
      </c>
      <c r="Q72" t="s">
        <v>2312</v>
      </c>
      <c r="R72" s="15">
        <f t="shared" si="61"/>
        <v>4630</v>
      </c>
      <c r="S72" s="3" t="str">
        <f t="shared" si="62"/>
        <v>Hutton Country Park</v>
      </c>
      <c r="T72">
        <f t="shared" si="63"/>
        <v>800</v>
      </c>
      <c r="U72">
        <f t="shared" si="64"/>
        <v>5328</v>
      </c>
      <c r="V72" s="12" t="str">
        <f t="shared" si="65"/>
        <v>Adjacent, (0% overlap)</v>
      </c>
      <c r="W72" s="11" t="str">
        <f t="shared" si="66"/>
        <v>Adjacent, (51% overlap)</v>
      </c>
      <c r="X72" s="17">
        <f t="shared" si="67"/>
        <v>111</v>
      </c>
      <c r="Y72">
        <f t="shared" si="68"/>
        <v>6378</v>
      </c>
      <c r="Z72">
        <f t="shared" si="69"/>
        <v>2435</v>
      </c>
      <c r="AA72">
        <f t="shared" si="70"/>
        <v>695</v>
      </c>
      <c r="AB72" s="12">
        <f t="shared" si="71"/>
        <v>4920</v>
      </c>
      <c r="AC72">
        <f t="shared" si="72"/>
        <v>4769</v>
      </c>
      <c r="AD72" s="12">
        <f t="shared" si="73"/>
        <v>2509</v>
      </c>
      <c r="AE72" s="12">
        <f t="shared" si="74"/>
        <v>4245</v>
      </c>
      <c r="AF72" s="11">
        <f t="shared" si="75"/>
        <v>679</v>
      </c>
      <c r="AG72" s="17">
        <f t="shared" si="76"/>
        <v>29333</v>
      </c>
      <c r="AH72" s="11">
        <f t="shared" si="77"/>
        <v>44</v>
      </c>
      <c r="AI72" t="str">
        <f t="shared" si="78"/>
        <v>II</v>
      </c>
      <c r="AJ72">
        <f t="shared" si="79"/>
        <v>4306</v>
      </c>
      <c r="AK72">
        <f t="shared" si="80"/>
        <v>2628</v>
      </c>
      <c r="AL72" s="3">
        <f t="shared" si="81"/>
        <v>2167</v>
      </c>
      <c r="AM72">
        <f t="shared" si="82"/>
        <v>3925</v>
      </c>
      <c r="AN72">
        <f t="shared" si="83"/>
        <v>4806</v>
      </c>
      <c r="AO72" s="12">
        <f t="shared" si="84"/>
        <v>4205</v>
      </c>
      <c r="AP72" s="3">
        <f t="shared" si="85"/>
        <v>714</v>
      </c>
      <c r="AQ72">
        <f t="shared" si="86"/>
        <v>408</v>
      </c>
      <c r="AR72">
        <f t="shared" si="87"/>
        <v>10166</v>
      </c>
      <c r="AS72" s="13" t="str">
        <f t="shared" si="88"/>
        <v>Adjacent, (100% overlap)</v>
      </c>
      <c r="AT72" t="str">
        <f t="shared" si="89"/>
        <v/>
      </c>
      <c r="AU72" t="str">
        <f t="shared" si="90"/>
        <v/>
      </c>
      <c r="AV72" s="3">
        <f t="shared" si="91"/>
        <v>373</v>
      </c>
      <c r="AW72">
        <f t="shared" si="92"/>
        <v>0</v>
      </c>
      <c r="AX72">
        <f t="shared" si="93"/>
        <v>0</v>
      </c>
      <c r="AY72" s="11">
        <f t="shared" si="94"/>
        <v>100</v>
      </c>
      <c r="AZ72">
        <f t="shared" si="95"/>
        <v>0</v>
      </c>
    </row>
    <row r="73" spans="1:52">
      <c r="A73">
        <v>142</v>
      </c>
      <c r="B73" s="27" t="str">
        <f t="shared" si="48"/>
        <v>057A</v>
      </c>
      <c r="C73" s="28" t="s">
        <v>1333</v>
      </c>
      <c r="D73" s="27" t="str">
        <f t="shared" si="49"/>
        <v>Housing Site</v>
      </c>
      <c r="E73" t="str">
        <f t="shared" si="50"/>
        <v>0.36</v>
      </c>
      <c r="F73" t="str">
        <f t="shared" si="51"/>
        <v>B053</v>
      </c>
      <c r="G73" t="str">
        <f t="shared" si="52"/>
        <v>Potential</v>
      </c>
      <c r="H73">
        <f t="shared" si="53"/>
        <v>2102</v>
      </c>
      <c r="I73" t="str">
        <f t="shared" si="54"/>
        <v>Brentwood AQMA No.5</v>
      </c>
      <c r="J73">
        <f t="shared" si="55"/>
        <v>16466</v>
      </c>
      <c r="K73" t="str">
        <f t="shared" si="56"/>
        <v>Epping Forest</v>
      </c>
      <c r="L73">
        <f t="shared" si="57"/>
        <v>19275</v>
      </c>
      <c r="M73" t="str">
        <f t="shared" si="58"/>
        <v>Thames Estuary &amp; Marshes</v>
      </c>
      <c r="N73">
        <f t="shared" si="59"/>
        <v>3790</v>
      </c>
      <c r="O73" t="str">
        <f t="shared" si="60"/>
        <v>The Coppice, Kelvedon Hatch</v>
      </c>
      <c r="P73" t="s">
        <v>2312</v>
      </c>
      <c r="Q73" t="s">
        <v>2312</v>
      </c>
      <c r="R73" s="15">
        <f t="shared" si="61"/>
        <v>3115</v>
      </c>
      <c r="S73" s="3" t="str">
        <f t="shared" si="62"/>
        <v>Hutton Country Park</v>
      </c>
      <c r="T73">
        <f t="shared" si="63"/>
        <v>1154</v>
      </c>
      <c r="U73">
        <f t="shared" si="64"/>
        <v>5122</v>
      </c>
      <c r="V73">
        <f t="shared" si="65"/>
        <v>778</v>
      </c>
      <c r="W73">
        <f t="shared" si="66"/>
        <v>290</v>
      </c>
      <c r="X73" s="12">
        <f t="shared" si="67"/>
        <v>1557</v>
      </c>
      <c r="Y73">
        <f t="shared" si="68"/>
        <v>6562</v>
      </c>
      <c r="Z73">
        <f t="shared" si="69"/>
        <v>1753</v>
      </c>
      <c r="AA73">
        <f t="shared" si="70"/>
        <v>1570</v>
      </c>
      <c r="AB73" s="12">
        <f t="shared" si="71"/>
        <v>4783</v>
      </c>
      <c r="AC73">
        <f t="shared" si="72"/>
        <v>4470</v>
      </c>
      <c r="AD73" s="12">
        <f t="shared" si="73"/>
        <v>2657</v>
      </c>
      <c r="AE73" s="12">
        <f t="shared" si="74"/>
        <v>3233</v>
      </c>
      <c r="AF73" s="12">
        <f t="shared" si="75"/>
        <v>1506</v>
      </c>
      <c r="AG73" s="19">
        <f t="shared" si="76"/>
        <v>19367</v>
      </c>
      <c r="AH73">
        <f t="shared" si="77"/>
        <v>337</v>
      </c>
      <c r="AI73" t="str">
        <f t="shared" si="78"/>
        <v>II</v>
      </c>
      <c r="AJ73">
        <f t="shared" si="79"/>
        <v>5016</v>
      </c>
      <c r="AK73">
        <f t="shared" si="80"/>
        <v>1187</v>
      </c>
      <c r="AL73" s="3">
        <f t="shared" si="81"/>
        <v>2692</v>
      </c>
      <c r="AM73">
        <f t="shared" si="82"/>
        <v>2995</v>
      </c>
      <c r="AN73">
        <f t="shared" si="83"/>
        <v>4792</v>
      </c>
      <c r="AO73" s="12">
        <f t="shared" si="84"/>
        <v>2936</v>
      </c>
      <c r="AP73" s="3">
        <f t="shared" si="85"/>
        <v>625</v>
      </c>
      <c r="AQ73" s="11">
        <f t="shared" si="86"/>
        <v>37</v>
      </c>
      <c r="AR73">
        <f t="shared" si="87"/>
        <v>9443</v>
      </c>
      <c r="AS73" s="13" t="str">
        <f t="shared" si="88"/>
        <v>Adjacent, (100% overlap)</v>
      </c>
      <c r="AT73" t="str">
        <f t="shared" si="89"/>
        <v/>
      </c>
      <c r="AU73" t="str">
        <f t="shared" si="90"/>
        <v/>
      </c>
      <c r="AV73" s="3">
        <f t="shared" si="91"/>
        <v>371</v>
      </c>
      <c r="AW73">
        <f t="shared" si="92"/>
        <v>0</v>
      </c>
      <c r="AX73">
        <f t="shared" si="93"/>
        <v>0</v>
      </c>
      <c r="AY73" s="11">
        <f t="shared" si="94"/>
        <v>100</v>
      </c>
      <c r="AZ73">
        <f t="shared" si="95"/>
        <v>0</v>
      </c>
    </row>
    <row r="74" spans="1:52">
      <c r="A74">
        <v>141</v>
      </c>
      <c r="B74" s="27" t="str">
        <f t="shared" si="48"/>
        <v>057B</v>
      </c>
      <c r="C74" s="28" t="s">
        <v>1333</v>
      </c>
      <c r="D74" s="27" t="str">
        <f t="shared" si="49"/>
        <v>Housing Site</v>
      </c>
      <c r="E74" t="str">
        <f t="shared" si="50"/>
        <v>1.47</v>
      </c>
      <c r="F74" t="str">
        <f t="shared" si="51"/>
        <v>B053</v>
      </c>
      <c r="G74" t="str">
        <f t="shared" si="52"/>
        <v>Discounted</v>
      </c>
      <c r="H74">
        <f t="shared" si="53"/>
        <v>2083</v>
      </c>
      <c r="I74" t="str">
        <f t="shared" si="54"/>
        <v>Brentwood AQMA No.5</v>
      </c>
      <c r="J74">
        <f t="shared" si="55"/>
        <v>16360</v>
      </c>
      <c r="K74" t="str">
        <f t="shared" si="56"/>
        <v>Epping Forest</v>
      </c>
      <c r="L74">
        <f t="shared" si="57"/>
        <v>19210</v>
      </c>
      <c r="M74" t="str">
        <f t="shared" si="58"/>
        <v>Thames Estuary &amp; Marshes</v>
      </c>
      <c r="N74">
        <f t="shared" si="59"/>
        <v>3690</v>
      </c>
      <c r="O74" t="str">
        <f t="shared" si="60"/>
        <v>The Coppice, Kelvedon Hatch</v>
      </c>
      <c r="P74" t="s">
        <v>2312</v>
      </c>
      <c r="Q74" t="s">
        <v>2312</v>
      </c>
      <c r="R74" s="15">
        <f t="shared" si="61"/>
        <v>3077</v>
      </c>
      <c r="S74" s="3" t="str">
        <f t="shared" si="62"/>
        <v>Hutton Country Park</v>
      </c>
      <c r="T74">
        <f t="shared" si="63"/>
        <v>1186</v>
      </c>
      <c r="U74">
        <f t="shared" si="64"/>
        <v>5014</v>
      </c>
      <c r="V74">
        <f t="shared" si="65"/>
        <v>692</v>
      </c>
      <c r="W74">
        <f t="shared" si="66"/>
        <v>309</v>
      </c>
      <c r="X74" s="12">
        <f t="shared" si="67"/>
        <v>1428</v>
      </c>
      <c r="Y74">
        <f t="shared" si="68"/>
        <v>6605</v>
      </c>
      <c r="Z74">
        <f t="shared" si="69"/>
        <v>1717</v>
      </c>
      <c r="AA74">
        <f t="shared" si="70"/>
        <v>1573</v>
      </c>
      <c r="AB74" s="12">
        <f t="shared" si="71"/>
        <v>4674</v>
      </c>
      <c r="AC74">
        <f t="shared" si="72"/>
        <v>4364</v>
      </c>
      <c r="AD74" s="12">
        <f t="shared" si="73"/>
        <v>2557</v>
      </c>
      <c r="AE74" s="12">
        <f t="shared" si="74"/>
        <v>3144</v>
      </c>
      <c r="AF74" s="12">
        <f t="shared" si="75"/>
        <v>1383</v>
      </c>
      <c r="AG74" s="19">
        <f t="shared" si="76"/>
        <v>19367</v>
      </c>
      <c r="AH74">
        <f t="shared" si="77"/>
        <v>333</v>
      </c>
      <c r="AI74" t="str">
        <f t="shared" si="78"/>
        <v>II</v>
      </c>
      <c r="AJ74">
        <f t="shared" si="79"/>
        <v>4897</v>
      </c>
      <c r="AK74">
        <f t="shared" si="80"/>
        <v>1176</v>
      </c>
      <c r="AL74" s="3">
        <f t="shared" si="81"/>
        <v>2707</v>
      </c>
      <c r="AM74">
        <f t="shared" si="82"/>
        <v>2901</v>
      </c>
      <c r="AN74">
        <f t="shared" si="83"/>
        <v>4682</v>
      </c>
      <c r="AO74" s="12">
        <f t="shared" si="84"/>
        <v>2886</v>
      </c>
      <c r="AP74" s="3">
        <f t="shared" si="85"/>
        <v>506</v>
      </c>
      <c r="AQ74" s="12" t="str">
        <f t="shared" si="86"/>
        <v>Adjacent, (8% overlap)</v>
      </c>
      <c r="AR74">
        <f t="shared" si="87"/>
        <v>9354</v>
      </c>
      <c r="AS74" s="13" t="str">
        <f t="shared" si="88"/>
        <v>Adjacent, (100% overlap)</v>
      </c>
      <c r="AT74" t="str">
        <f t="shared" si="89"/>
        <v/>
      </c>
      <c r="AU74" t="str">
        <f t="shared" si="90"/>
        <v/>
      </c>
      <c r="AV74" s="3">
        <f t="shared" si="91"/>
        <v>348</v>
      </c>
      <c r="AW74">
        <f t="shared" si="92"/>
        <v>0</v>
      </c>
      <c r="AX74">
        <f t="shared" si="93"/>
        <v>0</v>
      </c>
      <c r="AY74" s="11">
        <f t="shared" si="94"/>
        <v>100</v>
      </c>
      <c r="AZ74">
        <f t="shared" si="95"/>
        <v>0</v>
      </c>
    </row>
    <row r="75" spans="1:52">
      <c r="A75">
        <v>143</v>
      </c>
      <c r="B75" s="27" t="str">
        <f t="shared" si="48"/>
        <v>058A</v>
      </c>
      <c r="C75" s="28" t="s">
        <v>1346</v>
      </c>
      <c r="D75" s="27" t="str">
        <f t="shared" si="49"/>
        <v>Housing Site</v>
      </c>
      <c r="E75" t="str">
        <f t="shared" si="50"/>
        <v>0.76</v>
      </c>
      <c r="F75" t="str">
        <f t="shared" si="51"/>
        <v>B215</v>
      </c>
      <c r="G75" t="str">
        <f t="shared" si="52"/>
        <v>Potenital</v>
      </c>
      <c r="H75" s="11">
        <f t="shared" si="53"/>
        <v>666</v>
      </c>
      <c r="I75" t="str">
        <f t="shared" si="54"/>
        <v>Havering AQMA</v>
      </c>
      <c r="J75">
        <f t="shared" si="55"/>
        <v>19006</v>
      </c>
      <c r="K75" t="str">
        <f t="shared" si="56"/>
        <v>Epping Forest</v>
      </c>
      <c r="L75">
        <f t="shared" si="57"/>
        <v>11393</v>
      </c>
      <c r="M75" t="str">
        <f t="shared" si="58"/>
        <v>Thames Estuary &amp; Marshes</v>
      </c>
      <c r="N75" s="11">
        <f t="shared" si="59"/>
        <v>1933</v>
      </c>
      <c r="O75" t="str">
        <f t="shared" si="60"/>
        <v>Thorndon Park</v>
      </c>
      <c r="P75" t="s">
        <v>2312</v>
      </c>
      <c r="Q75" t="s">
        <v>2312</v>
      </c>
      <c r="R75" s="15">
        <f t="shared" si="61"/>
        <v>2501</v>
      </c>
      <c r="S75" s="3" t="str">
        <f t="shared" si="62"/>
        <v>Cranham Brickfields</v>
      </c>
      <c r="T75">
        <f t="shared" si="63"/>
        <v>402</v>
      </c>
      <c r="U75" t="str">
        <f t="shared" si="64"/>
        <v>Adjacent, (100% overlap)</v>
      </c>
      <c r="V75" s="11">
        <f t="shared" si="65"/>
        <v>345</v>
      </c>
      <c r="W75" s="11" t="str">
        <f t="shared" si="66"/>
        <v>Adjacent, (14% overlap)</v>
      </c>
      <c r="X75" s="12">
        <f t="shared" si="67"/>
        <v>1098</v>
      </c>
      <c r="Y75">
        <f t="shared" si="68"/>
        <v>3993</v>
      </c>
      <c r="Z75">
        <f t="shared" si="69"/>
        <v>4024</v>
      </c>
      <c r="AA75">
        <f t="shared" si="70"/>
        <v>3195</v>
      </c>
      <c r="AB75" s="12">
        <f t="shared" si="71"/>
        <v>5500</v>
      </c>
      <c r="AC75">
        <f t="shared" si="72"/>
        <v>3063</v>
      </c>
      <c r="AD75" s="12">
        <f t="shared" si="73"/>
        <v>1924</v>
      </c>
      <c r="AE75" s="12">
        <f t="shared" si="74"/>
        <v>3123</v>
      </c>
      <c r="AF75" s="12">
        <f t="shared" si="75"/>
        <v>1638</v>
      </c>
      <c r="AG75" s="17">
        <f t="shared" si="76"/>
        <v>28734</v>
      </c>
      <c r="AH75">
        <f t="shared" si="77"/>
        <v>116</v>
      </c>
      <c r="AI75" t="str">
        <f t="shared" si="78"/>
        <v>II*</v>
      </c>
      <c r="AJ75">
        <f t="shared" si="79"/>
        <v>1913</v>
      </c>
      <c r="AK75">
        <f t="shared" si="80"/>
        <v>4741</v>
      </c>
      <c r="AL75" s="3">
        <f t="shared" si="81"/>
        <v>1835</v>
      </c>
      <c r="AM75">
        <f t="shared" si="82"/>
        <v>4459</v>
      </c>
      <c r="AN75">
        <f t="shared" si="83"/>
        <v>2944</v>
      </c>
      <c r="AO75" s="17">
        <f t="shared" si="84"/>
        <v>763</v>
      </c>
      <c r="AP75" s="3">
        <f t="shared" si="85"/>
        <v>141</v>
      </c>
      <c r="AQ75" s="11">
        <f t="shared" si="86"/>
        <v>352</v>
      </c>
      <c r="AR75" s="12" t="str">
        <f t="shared" si="87"/>
        <v>Adjacent, (100% overlap)</v>
      </c>
      <c r="AS75" s="13" t="str">
        <f t="shared" si="88"/>
        <v>Adjacent, (100% overlap)</v>
      </c>
      <c r="AT75" t="str">
        <f t="shared" si="89"/>
        <v/>
      </c>
      <c r="AU75" t="str">
        <f t="shared" si="90"/>
        <v/>
      </c>
      <c r="AV75" s="3">
        <f t="shared" si="91"/>
        <v>278</v>
      </c>
      <c r="AW75">
        <f t="shared" si="92"/>
        <v>0</v>
      </c>
      <c r="AX75">
        <f t="shared" si="93"/>
        <v>0</v>
      </c>
      <c r="AY75" s="11">
        <f t="shared" si="94"/>
        <v>100</v>
      </c>
      <c r="AZ75">
        <f t="shared" si="95"/>
        <v>0</v>
      </c>
    </row>
    <row r="76" spans="1:52">
      <c r="A76">
        <v>144</v>
      </c>
      <c r="B76" s="27" t="str">
        <f t="shared" si="48"/>
        <v>058B</v>
      </c>
      <c r="C76" s="28" t="s">
        <v>1346</v>
      </c>
      <c r="D76" s="27" t="str">
        <f t="shared" si="49"/>
        <v>Housing Site</v>
      </c>
      <c r="E76" t="str">
        <f t="shared" si="50"/>
        <v>1.92</v>
      </c>
      <c r="F76" t="str">
        <f t="shared" si="51"/>
        <v>B215</v>
      </c>
      <c r="G76" t="str">
        <f t="shared" si="52"/>
        <v>Discounted</v>
      </c>
      <c r="H76" s="11">
        <f t="shared" si="53"/>
        <v>701</v>
      </c>
      <c r="I76" t="str">
        <f t="shared" si="54"/>
        <v>Havering AQMA</v>
      </c>
      <c r="J76">
        <f t="shared" si="55"/>
        <v>19040</v>
      </c>
      <c r="K76" t="str">
        <f t="shared" si="56"/>
        <v>Epping Forest</v>
      </c>
      <c r="L76">
        <f t="shared" si="57"/>
        <v>11323</v>
      </c>
      <c r="M76" t="str">
        <f t="shared" si="58"/>
        <v>Thames Estuary &amp; Marshes</v>
      </c>
      <c r="N76" s="11">
        <f t="shared" si="59"/>
        <v>1827</v>
      </c>
      <c r="O76" t="str">
        <f t="shared" si="60"/>
        <v>Thorndon Park</v>
      </c>
      <c r="P76" t="s">
        <v>2312</v>
      </c>
      <c r="Q76" t="s">
        <v>2312</v>
      </c>
      <c r="R76" s="15">
        <f t="shared" si="61"/>
        <v>2562</v>
      </c>
      <c r="S76" s="3" t="str">
        <f t="shared" si="62"/>
        <v>Cranham Brickfields</v>
      </c>
      <c r="T76">
        <f t="shared" si="63"/>
        <v>434</v>
      </c>
      <c r="U76" t="str">
        <f t="shared" si="64"/>
        <v>Adjacent, (100% overlap)</v>
      </c>
      <c r="V76" s="11">
        <f t="shared" si="65"/>
        <v>389</v>
      </c>
      <c r="W76" s="11" t="str">
        <f t="shared" si="66"/>
        <v>Adjacent, (0% overlap)</v>
      </c>
      <c r="X76" s="12">
        <f t="shared" si="67"/>
        <v>1156</v>
      </c>
      <c r="Y76">
        <f t="shared" si="68"/>
        <v>4049</v>
      </c>
      <c r="Z76">
        <f t="shared" si="69"/>
        <v>4012</v>
      </c>
      <c r="AA76">
        <f t="shared" si="70"/>
        <v>3221</v>
      </c>
      <c r="AB76" s="12">
        <f t="shared" si="71"/>
        <v>5450</v>
      </c>
      <c r="AC76">
        <f t="shared" si="72"/>
        <v>3035</v>
      </c>
      <c r="AD76" s="12">
        <f t="shared" si="73"/>
        <v>1782</v>
      </c>
      <c r="AE76" s="12">
        <f t="shared" si="74"/>
        <v>3111</v>
      </c>
      <c r="AF76" s="12">
        <f t="shared" si="75"/>
        <v>1507</v>
      </c>
      <c r="AG76" s="17">
        <f t="shared" si="76"/>
        <v>28734</v>
      </c>
      <c r="AH76">
        <f t="shared" si="77"/>
        <v>163</v>
      </c>
      <c r="AI76" t="str">
        <f t="shared" si="78"/>
        <v>II*</v>
      </c>
      <c r="AJ76">
        <f t="shared" si="79"/>
        <v>1778</v>
      </c>
      <c r="AK76">
        <f t="shared" si="80"/>
        <v>4609</v>
      </c>
      <c r="AL76" s="3">
        <f t="shared" si="81"/>
        <v>1698</v>
      </c>
      <c r="AM76">
        <f t="shared" si="82"/>
        <v>4408</v>
      </c>
      <c r="AN76">
        <f t="shared" si="83"/>
        <v>2923</v>
      </c>
      <c r="AO76" s="17">
        <f t="shared" si="84"/>
        <v>678</v>
      </c>
      <c r="AP76" s="3">
        <f t="shared" si="85"/>
        <v>185</v>
      </c>
      <c r="AQ76" s="11">
        <f t="shared" si="86"/>
        <v>304</v>
      </c>
      <c r="AR76" s="12" t="str">
        <f t="shared" si="87"/>
        <v>Adjacent, (100% overlap)</v>
      </c>
      <c r="AS76" s="13" t="str">
        <f t="shared" si="88"/>
        <v>Adjacent, (100% overlap)</v>
      </c>
      <c r="AT76" t="str">
        <f t="shared" si="89"/>
        <v/>
      </c>
      <c r="AU76" t="str">
        <f t="shared" si="90"/>
        <v/>
      </c>
      <c r="AV76" s="3">
        <f t="shared" si="91"/>
        <v>340</v>
      </c>
      <c r="AW76">
        <f t="shared" si="92"/>
        <v>0</v>
      </c>
      <c r="AX76">
        <f t="shared" si="93"/>
        <v>0</v>
      </c>
      <c r="AY76" s="11">
        <f t="shared" si="94"/>
        <v>100</v>
      </c>
      <c r="AZ76">
        <f t="shared" si="95"/>
        <v>0</v>
      </c>
    </row>
    <row r="77" spans="1:52">
      <c r="A77">
        <v>97</v>
      </c>
      <c r="B77" s="27" t="str">
        <f t="shared" si="48"/>
        <v>059</v>
      </c>
      <c r="C77" s="28" t="s">
        <v>1078</v>
      </c>
      <c r="D77" s="27" t="str">
        <f t="shared" si="49"/>
        <v>Housing Site</v>
      </c>
      <c r="E77" t="str">
        <f t="shared" si="50"/>
        <v>0.13</v>
      </c>
      <c r="F77" t="str">
        <f t="shared" si="51"/>
        <v>G153</v>
      </c>
      <c r="G77" t="str">
        <f t="shared" si="52"/>
        <v/>
      </c>
      <c r="H77" s="11">
        <f t="shared" si="53"/>
        <v>534</v>
      </c>
      <c r="I77" t="str">
        <f t="shared" si="54"/>
        <v>Brentwood AQMA No.3</v>
      </c>
      <c r="J77">
        <f t="shared" si="55"/>
        <v>14958</v>
      </c>
      <c r="K77" t="str">
        <f t="shared" si="56"/>
        <v>Epping Forest</v>
      </c>
      <c r="L77">
        <f t="shared" si="57"/>
        <v>16685</v>
      </c>
      <c r="M77" t="str">
        <f t="shared" si="58"/>
        <v>Thames Estuary &amp; Marshes</v>
      </c>
      <c r="N77" s="11">
        <f t="shared" si="59"/>
        <v>1782</v>
      </c>
      <c r="O77" t="str">
        <f t="shared" si="60"/>
        <v>Thorndon Park</v>
      </c>
      <c r="P77" t="s">
        <v>2312</v>
      </c>
      <c r="Q77" t="s">
        <v>2312</v>
      </c>
      <c r="R77" s="15">
        <f t="shared" si="61"/>
        <v>3363</v>
      </c>
      <c r="S77" s="3" t="str">
        <f t="shared" si="62"/>
        <v>The Manor</v>
      </c>
      <c r="T77">
        <f t="shared" si="63"/>
        <v>902</v>
      </c>
      <c r="U77">
        <f t="shared" si="64"/>
        <v>1067</v>
      </c>
      <c r="V77" s="11">
        <f t="shared" si="65"/>
        <v>213</v>
      </c>
      <c r="W77">
        <f t="shared" si="66"/>
        <v>108</v>
      </c>
      <c r="X77" s="17">
        <f t="shared" si="67"/>
        <v>378</v>
      </c>
      <c r="Y77">
        <f t="shared" si="68"/>
        <v>3940</v>
      </c>
      <c r="Z77">
        <f t="shared" si="69"/>
        <v>45</v>
      </c>
      <c r="AA77">
        <f t="shared" si="70"/>
        <v>1112</v>
      </c>
      <c r="AB77" s="11">
        <f t="shared" si="71"/>
        <v>840</v>
      </c>
      <c r="AC77">
        <f t="shared" si="72"/>
        <v>1163</v>
      </c>
      <c r="AD77" s="18">
        <f t="shared" si="73"/>
        <v>183</v>
      </c>
      <c r="AE77" s="18">
        <f t="shared" si="74"/>
        <v>382</v>
      </c>
      <c r="AF77" s="18">
        <f t="shared" si="75"/>
        <v>66</v>
      </c>
      <c r="AG77" s="19">
        <f t="shared" si="76"/>
        <v>19525</v>
      </c>
      <c r="AH77">
        <f t="shared" si="77"/>
        <v>191</v>
      </c>
      <c r="AI77" t="str">
        <f t="shared" si="78"/>
        <v>II</v>
      </c>
      <c r="AJ77">
        <f t="shared" si="79"/>
        <v>1120</v>
      </c>
      <c r="AK77">
        <f t="shared" si="80"/>
        <v>604</v>
      </c>
      <c r="AL77" s="14">
        <f t="shared" si="81"/>
        <v>185</v>
      </c>
      <c r="AM77">
        <f t="shared" si="82"/>
        <v>987</v>
      </c>
      <c r="AN77">
        <f t="shared" si="83"/>
        <v>386</v>
      </c>
      <c r="AO77" s="18">
        <f t="shared" si="84"/>
        <v>558</v>
      </c>
      <c r="AP77" s="3">
        <f t="shared" si="85"/>
        <v>1429</v>
      </c>
      <c r="AQ77">
        <f t="shared" si="86"/>
        <v>584</v>
      </c>
      <c r="AR77">
        <f t="shared" si="87"/>
        <v>5428</v>
      </c>
      <c r="AS77" s="3">
        <f t="shared" si="88"/>
        <v>126</v>
      </c>
      <c r="AT77" t="str">
        <f t="shared" si="89"/>
        <v/>
      </c>
      <c r="AU77" t="str">
        <f t="shared" si="90"/>
        <v/>
      </c>
      <c r="AV77" s="3">
        <f t="shared" si="91"/>
        <v>1117</v>
      </c>
      <c r="AW77">
        <f t="shared" si="92"/>
        <v>0</v>
      </c>
      <c r="AX77">
        <f t="shared" si="93"/>
        <v>0</v>
      </c>
      <c r="AY77">
        <f t="shared" si="94"/>
        <v>0</v>
      </c>
      <c r="AZ77">
        <f t="shared" si="95"/>
        <v>0</v>
      </c>
    </row>
    <row r="78" spans="1:52">
      <c r="A78">
        <v>98</v>
      </c>
      <c r="B78" s="27" t="str">
        <f t="shared" si="48"/>
        <v>060</v>
      </c>
      <c r="C78" s="28" t="s">
        <v>1086</v>
      </c>
      <c r="D78" s="27" t="str">
        <f t="shared" si="49"/>
        <v>Housing Site</v>
      </c>
      <c r="E78" t="str">
        <f t="shared" si="50"/>
        <v>0.08</v>
      </c>
      <c r="F78" t="str">
        <f t="shared" si="51"/>
        <v>G095</v>
      </c>
      <c r="G78" t="str">
        <f t="shared" si="52"/>
        <v/>
      </c>
      <c r="H78">
        <f t="shared" si="53"/>
        <v>1278</v>
      </c>
      <c r="I78" t="str">
        <f t="shared" si="54"/>
        <v>Brentwood AQMA No.7</v>
      </c>
      <c r="J78">
        <f t="shared" si="55"/>
        <v>15166</v>
      </c>
      <c r="K78" t="str">
        <f t="shared" si="56"/>
        <v>Epping Forest</v>
      </c>
      <c r="L78">
        <f t="shared" si="57"/>
        <v>15983</v>
      </c>
      <c r="M78" t="str">
        <f t="shared" si="58"/>
        <v>Thames Estuary &amp; Marshes</v>
      </c>
      <c r="N78" s="11">
        <f t="shared" si="59"/>
        <v>1422</v>
      </c>
      <c r="O78" t="str">
        <f t="shared" si="60"/>
        <v>Thorndon Park</v>
      </c>
      <c r="P78" t="s">
        <v>2312</v>
      </c>
      <c r="Q78" t="s">
        <v>2312</v>
      </c>
      <c r="R78" s="15">
        <f t="shared" si="61"/>
        <v>2954</v>
      </c>
      <c r="S78" s="3" t="str">
        <f t="shared" si="62"/>
        <v>The Manor</v>
      </c>
      <c r="T78">
        <f t="shared" si="63"/>
        <v>778</v>
      </c>
      <c r="U78" t="str">
        <f t="shared" si="64"/>
        <v>Adjacent, (0% overlap)</v>
      </c>
      <c r="V78" s="11">
        <f t="shared" si="65"/>
        <v>227</v>
      </c>
      <c r="W78">
        <f t="shared" si="66"/>
        <v>207</v>
      </c>
      <c r="X78" s="17">
        <f t="shared" si="67"/>
        <v>269</v>
      </c>
      <c r="Y78">
        <f t="shared" si="68"/>
        <v>3172</v>
      </c>
      <c r="Z78">
        <f t="shared" si="69"/>
        <v>5</v>
      </c>
      <c r="AA78">
        <f t="shared" si="70"/>
        <v>1283</v>
      </c>
      <c r="AB78" s="11">
        <f t="shared" si="71"/>
        <v>1489</v>
      </c>
      <c r="AC78">
        <f t="shared" si="72"/>
        <v>1328</v>
      </c>
      <c r="AD78" s="18">
        <f t="shared" si="73"/>
        <v>157</v>
      </c>
      <c r="AE78" s="11">
        <f t="shared" si="74"/>
        <v>458</v>
      </c>
      <c r="AF78" s="18">
        <f t="shared" si="75"/>
        <v>114</v>
      </c>
      <c r="AG78" s="17">
        <f t="shared" si="76"/>
        <v>26184</v>
      </c>
      <c r="AH78">
        <f t="shared" si="77"/>
        <v>609</v>
      </c>
      <c r="AI78" t="str">
        <f t="shared" si="78"/>
        <v>II</v>
      </c>
      <c r="AJ78">
        <f t="shared" si="79"/>
        <v>1510</v>
      </c>
      <c r="AK78">
        <f t="shared" si="80"/>
        <v>1091</v>
      </c>
      <c r="AL78" s="3">
        <f t="shared" si="81"/>
        <v>795</v>
      </c>
      <c r="AM78">
        <f t="shared" si="82"/>
        <v>0</v>
      </c>
      <c r="AN78">
        <f t="shared" si="83"/>
        <v>446</v>
      </c>
      <c r="AO78" s="18">
        <f t="shared" si="84"/>
        <v>46</v>
      </c>
      <c r="AP78" s="3">
        <f t="shared" si="85"/>
        <v>410</v>
      </c>
      <c r="AQ78" s="11">
        <f t="shared" si="86"/>
        <v>229</v>
      </c>
      <c r="AR78">
        <f t="shared" si="87"/>
        <v>4334</v>
      </c>
      <c r="AS78" s="3">
        <f t="shared" si="88"/>
        <v>17</v>
      </c>
      <c r="AT78" t="str">
        <f t="shared" si="89"/>
        <v/>
      </c>
      <c r="AU78" t="str">
        <f t="shared" si="90"/>
        <v/>
      </c>
      <c r="AV78" s="3">
        <f t="shared" si="91"/>
        <v>1485</v>
      </c>
      <c r="AW78">
        <f t="shared" si="92"/>
        <v>0</v>
      </c>
      <c r="AX78">
        <f t="shared" si="93"/>
        <v>0</v>
      </c>
      <c r="AY78">
        <f t="shared" si="94"/>
        <v>0</v>
      </c>
      <c r="AZ78">
        <f t="shared" si="95"/>
        <v>0</v>
      </c>
    </row>
    <row r="79" spans="1:52">
      <c r="A79">
        <v>99</v>
      </c>
      <c r="B79" s="27" t="str">
        <f t="shared" si="48"/>
        <v>061</v>
      </c>
      <c r="C79" s="28" t="s">
        <v>902</v>
      </c>
      <c r="D79" s="27" t="str">
        <f t="shared" si="49"/>
        <v>Housing Site</v>
      </c>
      <c r="E79" t="str">
        <f t="shared" si="50"/>
        <v>0.04</v>
      </c>
      <c r="F79" t="str">
        <f t="shared" si="51"/>
        <v>G142</v>
      </c>
      <c r="G79" t="str">
        <f t="shared" si="52"/>
        <v/>
      </c>
      <c r="H79" s="11">
        <f t="shared" si="53"/>
        <v>770</v>
      </c>
      <c r="I79" t="str">
        <f t="shared" si="54"/>
        <v>Brentwood AQMA No.7</v>
      </c>
      <c r="J79">
        <f t="shared" si="55"/>
        <v>15256</v>
      </c>
      <c r="K79" t="str">
        <f t="shared" si="56"/>
        <v>Epping Forest</v>
      </c>
      <c r="L79">
        <f t="shared" si="57"/>
        <v>16167</v>
      </c>
      <c r="M79" t="str">
        <f t="shared" si="58"/>
        <v>Thames Estuary &amp; Marshes</v>
      </c>
      <c r="N79" s="11">
        <f t="shared" si="59"/>
        <v>1335</v>
      </c>
      <c r="O79" t="str">
        <f t="shared" si="60"/>
        <v>Thorndon Park</v>
      </c>
      <c r="P79" t="s">
        <v>2312</v>
      </c>
      <c r="Q79" t="s">
        <v>2312</v>
      </c>
      <c r="R79" s="15">
        <f t="shared" si="61"/>
        <v>3324</v>
      </c>
      <c r="S79" s="3" t="str">
        <f t="shared" si="62"/>
        <v>The Manor</v>
      </c>
      <c r="T79">
        <f t="shared" si="63"/>
        <v>1230</v>
      </c>
      <c r="U79">
        <f t="shared" si="64"/>
        <v>560</v>
      </c>
      <c r="V79">
        <f t="shared" si="65"/>
        <v>750</v>
      </c>
      <c r="W79">
        <f t="shared" si="66"/>
        <v>102</v>
      </c>
      <c r="X79" s="17">
        <f t="shared" si="67"/>
        <v>131</v>
      </c>
      <c r="Y79">
        <f t="shared" si="68"/>
        <v>3674</v>
      </c>
      <c r="Z79">
        <f t="shared" si="69"/>
        <v>107</v>
      </c>
      <c r="AA79">
        <f t="shared" si="70"/>
        <v>1428</v>
      </c>
      <c r="AB79" s="11">
        <f t="shared" si="71"/>
        <v>969</v>
      </c>
      <c r="AC79">
        <f t="shared" si="72"/>
        <v>1310</v>
      </c>
      <c r="AD79" s="18">
        <f t="shared" si="73"/>
        <v>578</v>
      </c>
      <c r="AE79" s="18">
        <f t="shared" si="74"/>
        <v>0</v>
      </c>
      <c r="AF79" s="18">
        <f t="shared" si="75"/>
        <v>118</v>
      </c>
      <c r="AG79" s="19">
        <f t="shared" si="76"/>
        <v>20183</v>
      </c>
      <c r="AH79">
        <f t="shared" si="77"/>
        <v>177</v>
      </c>
      <c r="AI79" t="str">
        <f t="shared" si="78"/>
        <v>II</v>
      </c>
      <c r="AJ79">
        <f t="shared" si="79"/>
        <v>1429</v>
      </c>
      <c r="AK79">
        <f t="shared" si="80"/>
        <v>567</v>
      </c>
      <c r="AL79" s="14">
        <f t="shared" si="81"/>
        <v>241</v>
      </c>
      <c r="AM79">
        <f t="shared" si="82"/>
        <v>386</v>
      </c>
      <c r="AN79">
        <f t="shared" si="83"/>
        <v>115</v>
      </c>
      <c r="AO79" s="18">
        <f t="shared" si="84"/>
        <v>200</v>
      </c>
      <c r="AP79" s="3">
        <f t="shared" si="85"/>
        <v>945</v>
      </c>
      <c r="AQ79">
        <f t="shared" si="86"/>
        <v>780</v>
      </c>
      <c r="AR79">
        <f t="shared" si="87"/>
        <v>4792</v>
      </c>
      <c r="AS79" s="3">
        <f t="shared" si="88"/>
        <v>130</v>
      </c>
      <c r="AT79" t="str">
        <f t="shared" si="89"/>
        <v/>
      </c>
      <c r="AU79" t="str">
        <f t="shared" si="90"/>
        <v/>
      </c>
      <c r="AV79" s="3">
        <f t="shared" si="91"/>
        <v>1392</v>
      </c>
      <c r="AW79">
        <f t="shared" si="92"/>
        <v>0</v>
      </c>
      <c r="AX79">
        <f t="shared" si="93"/>
        <v>0</v>
      </c>
      <c r="AY79">
        <f t="shared" si="94"/>
        <v>0</v>
      </c>
      <c r="AZ79">
        <f t="shared" si="95"/>
        <v>0</v>
      </c>
    </row>
    <row r="80" spans="1:52">
      <c r="A80">
        <v>100</v>
      </c>
      <c r="B80" s="27" t="str">
        <f t="shared" si="48"/>
        <v>062</v>
      </c>
      <c r="C80" s="28" t="s">
        <v>2392</v>
      </c>
      <c r="D80" s="27" t="str">
        <f t="shared" si="49"/>
        <v>Housing Site</v>
      </c>
      <c r="E80" t="str">
        <f t="shared" si="50"/>
        <v>0.1</v>
      </c>
      <c r="F80" t="str">
        <f t="shared" si="51"/>
        <v>G143</v>
      </c>
      <c r="G80" t="str">
        <f t="shared" si="52"/>
        <v/>
      </c>
      <c r="H80" s="11">
        <f t="shared" si="53"/>
        <v>912</v>
      </c>
      <c r="I80" t="str">
        <f t="shared" si="54"/>
        <v>Brentwood AQMA No.7</v>
      </c>
      <c r="J80">
        <f t="shared" si="55"/>
        <v>16804</v>
      </c>
      <c r="K80" t="str">
        <f t="shared" si="56"/>
        <v>Epping Forest</v>
      </c>
      <c r="L80">
        <f t="shared" si="57"/>
        <v>15527</v>
      </c>
      <c r="M80" t="str">
        <f t="shared" si="58"/>
        <v>Thames Estuary &amp; Marshes</v>
      </c>
      <c r="N80" s="11">
        <f t="shared" si="59"/>
        <v>1452</v>
      </c>
      <c r="O80" t="str">
        <f t="shared" si="60"/>
        <v>Thorndon Park</v>
      </c>
      <c r="P80" t="s">
        <v>2312</v>
      </c>
      <c r="Q80" t="s">
        <v>2312</v>
      </c>
      <c r="R80" s="15">
        <f t="shared" si="61"/>
        <v>2886</v>
      </c>
      <c r="S80" s="3" t="str">
        <f t="shared" si="62"/>
        <v>Hutton Country Park</v>
      </c>
      <c r="T80" s="11">
        <f t="shared" si="63"/>
        <v>244</v>
      </c>
      <c r="U80">
        <f t="shared" si="64"/>
        <v>830</v>
      </c>
      <c r="V80" s="11">
        <f t="shared" si="65"/>
        <v>244</v>
      </c>
      <c r="W80">
        <f t="shared" si="66"/>
        <v>54</v>
      </c>
      <c r="X80" s="11">
        <f t="shared" si="67"/>
        <v>658</v>
      </c>
      <c r="Y80">
        <f t="shared" si="68"/>
        <v>5584</v>
      </c>
      <c r="Z80">
        <f t="shared" si="69"/>
        <v>646</v>
      </c>
      <c r="AA80">
        <f t="shared" si="70"/>
        <v>3000</v>
      </c>
      <c r="AB80" s="11">
        <f t="shared" si="71"/>
        <v>993</v>
      </c>
      <c r="AC80">
        <f t="shared" si="72"/>
        <v>214</v>
      </c>
      <c r="AD80" s="18">
        <f t="shared" si="73"/>
        <v>529</v>
      </c>
      <c r="AE80" s="12">
        <f t="shared" si="74"/>
        <v>892</v>
      </c>
      <c r="AF80" s="18">
        <f t="shared" si="75"/>
        <v>56</v>
      </c>
      <c r="AG80" s="18">
        <f t="shared" si="76"/>
        <v>32726</v>
      </c>
      <c r="AH80">
        <f t="shared" si="77"/>
        <v>621</v>
      </c>
      <c r="AI80" t="str">
        <f t="shared" si="78"/>
        <v>II</v>
      </c>
      <c r="AJ80">
        <f t="shared" si="79"/>
        <v>1321</v>
      </c>
      <c r="AK80">
        <f t="shared" si="80"/>
        <v>1388</v>
      </c>
      <c r="AL80" s="3">
        <f t="shared" si="81"/>
        <v>912</v>
      </c>
      <c r="AM80">
        <f t="shared" si="82"/>
        <v>158</v>
      </c>
      <c r="AN80">
        <f t="shared" si="83"/>
        <v>1001</v>
      </c>
      <c r="AO80" s="17">
        <f t="shared" si="84"/>
        <v>1181</v>
      </c>
      <c r="AP80" s="3">
        <f t="shared" si="85"/>
        <v>1855</v>
      </c>
      <c r="AQ80">
        <f t="shared" si="86"/>
        <v>1403</v>
      </c>
      <c r="AR80">
        <f t="shared" si="87"/>
        <v>5080</v>
      </c>
      <c r="AS80" s="3">
        <f t="shared" si="88"/>
        <v>212</v>
      </c>
      <c r="AT80" t="str">
        <f t="shared" si="89"/>
        <v/>
      </c>
      <c r="AU80" t="str">
        <f t="shared" si="90"/>
        <v/>
      </c>
      <c r="AV80" s="3">
        <f t="shared" si="91"/>
        <v>2096</v>
      </c>
      <c r="AW80">
        <f t="shared" si="92"/>
        <v>0</v>
      </c>
      <c r="AX80">
        <f t="shared" si="93"/>
        <v>0</v>
      </c>
      <c r="AY80">
        <f t="shared" si="94"/>
        <v>0</v>
      </c>
      <c r="AZ80">
        <f t="shared" si="95"/>
        <v>0</v>
      </c>
    </row>
    <row r="81" spans="1:52">
      <c r="A81">
        <v>101</v>
      </c>
      <c r="B81" s="27" t="str">
        <f t="shared" si="48"/>
        <v>063</v>
      </c>
      <c r="C81" s="28" t="s">
        <v>949</v>
      </c>
      <c r="D81" s="27" t="str">
        <f t="shared" si="49"/>
        <v>Housing Site</v>
      </c>
      <c r="E81" t="str">
        <f t="shared" si="50"/>
        <v>0.17</v>
      </c>
      <c r="F81" t="str">
        <f t="shared" si="51"/>
        <v>G144</v>
      </c>
      <c r="G81" t="str">
        <f t="shared" si="52"/>
        <v/>
      </c>
      <c r="H81">
        <f t="shared" si="53"/>
        <v>3686</v>
      </c>
      <c r="I81" t="str">
        <f t="shared" si="54"/>
        <v>Brentwood AQMA No.7</v>
      </c>
      <c r="J81">
        <f t="shared" si="55"/>
        <v>19359</v>
      </c>
      <c r="K81" t="str">
        <f t="shared" si="56"/>
        <v>Epping Forest</v>
      </c>
      <c r="L81">
        <f t="shared" si="57"/>
        <v>12407</v>
      </c>
      <c r="M81" t="str">
        <f t="shared" si="58"/>
        <v>Thames Estuary &amp; Marshes</v>
      </c>
      <c r="N81" s="11">
        <f t="shared" si="59"/>
        <v>812</v>
      </c>
      <c r="O81" t="str">
        <f t="shared" si="60"/>
        <v>Thorndon Park</v>
      </c>
      <c r="P81" t="s">
        <v>2312</v>
      </c>
      <c r="Q81" t="s">
        <v>2312</v>
      </c>
      <c r="R81" s="15">
        <f t="shared" si="61"/>
        <v>4134</v>
      </c>
      <c r="S81" s="3" t="str">
        <f t="shared" si="62"/>
        <v>Hutton Country Park</v>
      </c>
      <c r="T81">
        <f t="shared" si="63"/>
        <v>1190</v>
      </c>
      <c r="U81" t="str">
        <f t="shared" si="64"/>
        <v>Adjacent, (100% overlap)</v>
      </c>
      <c r="V81">
        <f t="shared" si="65"/>
        <v>661</v>
      </c>
      <c r="W81">
        <f t="shared" si="66"/>
        <v>53</v>
      </c>
      <c r="X81" s="18">
        <f t="shared" si="67"/>
        <v>43</v>
      </c>
      <c r="Y81">
        <f t="shared" si="68"/>
        <v>5369</v>
      </c>
      <c r="Z81">
        <f t="shared" si="69"/>
        <v>3347</v>
      </c>
      <c r="AA81">
        <f t="shared" si="70"/>
        <v>4280</v>
      </c>
      <c r="AB81" s="12">
        <f t="shared" si="71"/>
        <v>3759</v>
      </c>
      <c r="AC81">
        <f t="shared" si="72"/>
        <v>2893</v>
      </c>
      <c r="AD81" s="12">
        <f t="shared" si="73"/>
        <v>2534</v>
      </c>
      <c r="AE81" s="12">
        <f t="shared" si="74"/>
        <v>3294</v>
      </c>
      <c r="AF81" s="18">
        <f t="shared" si="75"/>
        <v>347</v>
      </c>
      <c r="AG81" s="18">
        <f t="shared" si="76"/>
        <v>30289</v>
      </c>
      <c r="AH81">
        <f t="shared" si="77"/>
        <v>144</v>
      </c>
      <c r="AI81" t="str">
        <f t="shared" si="78"/>
        <v>II</v>
      </c>
      <c r="AJ81" s="12">
        <f t="shared" si="79"/>
        <v>99</v>
      </c>
      <c r="AK81">
        <f t="shared" si="80"/>
        <v>1463</v>
      </c>
      <c r="AL81" s="14">
        <f t="shared" si="81"/>
        <v>100</v>
      </c>
      <c r="AM81">
        <f t="shared" si="82"/>
        <v>2623</v>
      </c>
      <c r="AN81">
        <f t="shared" si="83"/>
        <v>3013</v>
      </c>
      <c r="AO81" s="11">
        <f t="shared" si="84"/>
        <v>2353</v>
      </c>
      <c r="AP81" s="3">
        <f t="shared" si="85"/>
        <v>1303</v>
      </c>
      <c r="AQ81" s="12" t="str">
        <f t="shared" si="86"/>
        <v>Adjacent, (100% overlap)</v>
      </c>
      <c r="AR81">
        <f t="shared" si="87"/>
        <v>2164</v>
      </c>
      <c r="AS81" s="13" t="str">
        <f t="shared" si="88"/>
        <v>Adjacent, (85% overlap)</v>
      </c>
      <c r="AT81" t="str">
        <f t="shared" si="89"/>
        <v/>
      </c>
      <c r="AU81" t="str">
        <f t="shared" si="90"/>
        <v/>
      </c>
      <c r="AV81" s="3">
        <f t="shared" si="91"/>
        <v>186</v>
      </c>
      <c r="AW81">
        <f t="shared" si="92"/>
        <v>0</v>
      </c>
      <c r="AX81">
        <f t="shared" si="93"/>
        <v>0</v>
      </c>
      <c r="AY81">
        <f t="shared" si="94"/>
        <v>0</v>
      </c>
      <c r="AZ81">
        <f t="shared" si="95"/>
        <v>0</v>
      </c>
    </row>
    <row r="82" spans="1:52">
      <c r="A82">
        <v>102</v>
      </c>
      <c r="B82" s="27" t="str">
        <f t="shared" si="48"/>
        <v>064</v>
      </c>
      <c r="C82" s="28" t="s">
        <v>957</v>
      </c>
      <c r="D82" s="27" t="str">
        <f t="shared" si="49"/>
        <v>Housing Site</v>
      </c>
      <c r="E82" t="str">
        <f t="shared" si="50"/>
        <v>0.08</v>
      </c>
      <c r="F82" t="str">
        <f t="shared" si="51"/>
        <v>G145</v>
      </c>
      <c r="G82" t="str">
        <f t="shared" si="52"/>
        <v/>
      </c>
      <c r="H82" s="11">
        <f t="shared" si="53"/>
        <v>139</v>
      </c>
      <c r="I82" t="str">
        <f t="shared" si="54"/>
        <v>Brentwood AQMA No.6</v>
      </c>
      <c r="J82">
        <f t="shared" si="55"/>
        <v>19644</v>
      </c>
      <c r="K82" t="str">
        <f t="shared" si="56"/>
        <v>Epping Forest</v>
      </c>
      <c r="L82">
        <f t="shared" si="57"/>
        <v>18702</v>
      </c>
      <c r="M82" t="str">
        <f t="shared" si="58"/>
        <v>Thames Estuary &amp; Marshes</v>
      </c>
      <c r="N82">
        <f t="shared" si="59"/>
        <v>5240</v>
      </c>
      <c r="O82" t="str">
        <f t="shared" si="60"/>
        <v>Norsey Wood</v>
      </c>
      <c r="P82" t="s">
        <v>2312</v>
      </c>
      <c r="Q82" t="s">
        <v>2312</v>
      </c>
      <c r="R82" s="15">
        <f t="shared" si="61"/>
        <v>3168</v>
      </c>
      <c r="S82" s="3" t="str">
        <f t="shared" si="62"/>
        <v>Hutton Country Park</v>
      </c>
      <c r="T82">
        <f t="shared" si="63"/>
        <v>1142</v>
      </c>
      <c r="U82">
        <f t="shared" si="64"/>
        <v>7256</v>
      </c>
      <c r="V82">
        <f t="shared" si="65"/>
        <v>1141</v>
      </c>
      <c r="W82">
        <f t="shared" si="66"/>
        <v>193</v>
      </c>
      <c r="X82" s="17">
        <f t="shared" si="67"/>
        <v>167</v>
      </c>
      <c r="Y82">
        <f t="shared" si="68"/>
        <v>3825</v>
      </c>
      <c r="Z82">
        <f t="shared" si="69"/>
        <v>531</v>
      </c>
      <c r="AA82">
        <f t="shared" si="70"/>
        <v>2257</v>
      </c>
      <c r="AB82" s="12">
        <f t="shared" si="71"/>
        <v>7051</v>
      </c>
      <c r="AC82">
        <f t="shared" si="72"/>
        <v>6460</v>
      </c>
      <c r="AD82" s="18">
        <f t="shared" si="73"/>
        <v>165</v>
      </c>
      <c r="AE82" s="18">
        <f t="shared" si="74"/>
        <v>281</v>
      </c>
      <c r="AF82" s="18">
        <f t="shared" si="75"/>
        <v>138</v>
      </c>
      <c r="AG82" s="18">
        <f t="shared" si="76"/>
        <v>32723</v>
      </c>
      <c r="AH82">
        <f t="shared" si="77"/>
        <v>187</v>
      </c>
      <c r="AI82" t="str">
        <f t="shared" si="78"/>
        <v>II</v>
      </c>
      <c r="AJ82">
        <f t="shared" si="79"/>
        <v>5042</v>
      </c>
      <c r="AK82">
        <f t="shared" si="80"/>
        <v>1022</v>
      </c>
      <c r="AL82" s="14">
        <f t="shared" si="81"/>
        <v>68</v>
      </c>
      <c r="AM82">
        <f t="shared" si="82"/>
        <v>4629</v>
      </c>
      <c r="AN82">
        <f t="shared" si="83"/>
        <v>7148</v>
      </c>
      <c r="AO82" s="18">
        <f t="shared" si="84"/>
        <v>464</v>
      </c>
      <c r="AP82" s="3">
        <f t="shared" si="85"/>
        <v>734</v>
      </c>
      <c r="AQ82" s="11">
        <f t="shared" si="86"/>
        <v>222</v>
      </c>
      <c r="AR82">
        <f t="shared" si="87"/>
        <v>9611</v>
      </c>
      <c r="AS82" s="3">
        <f t="shared" si="88"/>
        <v>219</v>
      </c>
      <c r="AT82" t="str">
        <f t="shared" si="89"/>
        <v/>
      </c>
      <c r="AU82" t="str">
        <f t="shared" si="90"/>
        <v/>
      </c>
      <c r="AV82" s="3">
        <f t="shared" si="91"/>
        <v>432</v>
      </c>
      <c r="AW82">
        <f t="shared" si="92"/>
        <v>0</v>
      </c>
      <c r="AX82">
        <f t="shared" si="93"/>
        <v>0</v>
      </c>
      <c r="AY82" s="11">
        <f t="shared" si="94"/>
        <v>100</v>
      </c>
      <c r="AZ82">
        <f t="shared" si="95"/>
        <v>0</v>
      </c>
    </row>
    <row r="83" spans="1:52">
      <c r="A83">
        <v>103</v>
      </c>
      <c r="B83" s="27" t="str">
        <f t="shared" si="48"/>
        <v>065</v>
      </c>
      <c r="C83" s="28" t="s">
        <v>655</v>
      </c>
      <c r="D83" s="27" t="str">
        <f t="shared" si="49"/>
        <v>Housing Site</v>
      </c>
      <c r="E83" t="str">
        <f t="shared" si="50"/>
        <v>0.06</v>
      </c>
      <c r="F83" t="str">
        <f t="shared" si="51"/>
        <v>G146</v>
      </c>
      <c r="G83" t="str">
        <f t="shared" si="52"/>
        <v/>
      </c>
      <c r="H83">
        <f t="shared" si="53"/>
        <v>4547</v>
      </c>
      <c r="I83" t="str">
        <f t="shared" si="54"/>
        <v>Brentwood AQMA No.6</v>
      </c>
      <c r="J83">
        <f t="shared" si="55"/>
        <v>15549</v>
      </c>
      <c r="K83" t="str">
        <f t="shared" si="56"/>
        <v>Epping Forest</v>
      </c>
      <c r="L83">
        <f t="shared" si="57"/>
        <v>22788</v>
      </c>
      <c r="M83" t="str">
        <f t="shared" si="58"/>
        <v>Thames Estuary &amp; Marshes</v>
      </c>
      <c r="N83">
        <f t="shared" si="59"/>
        <v>3958</v>
      </c>
      <c r="O83" t="str">
        <f t="shared" si="60"/>
        <v>The Coppice, Kelvedon Hatch</v>
      </c>
      <c r="P83" t="s">
        <v>2312</v>
      </c>
      <c r="Q83" t="s">
        <v>2312</v>
      </c>
      <c r="R83" s="15">
        <f t="shared" si="61"/>
        <v>6524</v>
      </c>
      <c r="S83" s="3" t="str">
        <f t="shared" si="62"/>
        <v>Hutton Country Park</v>
      </c>
      <c r="T83">
        <f t="shared" si="63"/>
        <v>1064</v>
      </c>
      <c r="U83">
        <f t="shared" si="64"/>
        <v>8427</v>
      </c>
      <c r="V83">
        <f t="shared" si="65"/>
        <v>460</v>
      </c>
      <c r="W83">
        <f t="shared" si="66"/>
        <v>322</v>
      </c>
      <c r="X83" s="17">
        <f t="shared" si="67"/>
        <v>205</v>
      </c>
      <c r="Y83">
        <f t="shared" si="68"/>
        <v>3506</v>
      </c>
      <c r="Z83">
        <f t="shared" si="69"/>
        <v>4659</v>
      </c>
      <c r="AA83">
        <f t="shared" si="70"/>
        <v>938</v>
      </c>
      <c r="AB83" s="12">
        <f t="shared" si="71"/>
        <v>8036</v>
      </c>
      <c r="AC83">
        <f t="shared" si="72"/>
        <v>7841</v>
      </c>
      <c r="AD83" s="18">
        <f t="shared" si="73"/>
        <v>299</v>
      </c>
      <c r="AE83" s="12">
        <f t="shared" si="74"/>
        <v>5111</v>
      </c>
      <c r="AF83" s="18">
        <f t="shared" si="75"/>
        <v>226</v>
      </c>
      <c r="AG83" s="18">
        <f t="shared" si="76"/>
        <v>29778</v>
      </c>
      <c r="AH83" s="11">
        <f t="shared" si="77"/>
        <v>12</v>
      </c>
      <c r="AI83" t="str">
        <f t="shared" si="78"/>
        <v>II</v>
      </c>
      <c r="AJ83">
        <f t="shared" si="79"/>
        <v>6597</v>
      </c>
      <c r="AK83">
        <f t="shared" si="80"/>
        <v>1641</v>
      </c>
      <c r="AL83" s="14">
        <f t="shared" si="81"/>
        <v>147</v>
      </c>
      <c r="AM83">
        <f t="shared" si="82"/>
        <v>6572</v>
      </c>
      <c r="AN83">
        <f t="shared" si="83"/>
        <v>7955</v>
      </c>
      <c r="AO83" s="12">
        <f t="shared" si="84"/>
        <v>4058</v>
      </c>
      <c r="AP83" s="3">
        <f t="shared" si="85"/>
        <v>298</v>
      </c>
      <c r="AQ83">
        <f t="shared" si="86"/>
        <v>941</v>
      </c>
      <c r="AR83">
        <f t="shared" si="87"/>
        <v>13030</v>
      </c>
      <c r="AS83" s="3">
        <f t="shared" si="88"/>
        <v>10</v>
      </c>
      <c r="AT83" t="str">
        <f t="shared" si="89"/>
        <v/>
      </c>
      <c r="AU83" t="str">
        <f t="shared" si="90"/>
        <v/>
      </c>
      <c r="AV83" s="3">
        <f t="shared" si="91"/>
        <v>379</v>
      </c>
      <c r="AW83">
        <f t="shared" si="92"/>
        <v>0</v>
      </c>
      <c r="AX83">
        <f t="shared" si="93"/>
        <v>0</v>
      </c>
      <c r="AY83" s="11">
        <f t="shared" si="94"/>
        <v>100</v>
      </c>
      <c r="AZ83">
        <f t="shared" si="95"/>
        <v>0</v>
      </c>
    </row>
    <row r="84" spans="1:52">
      <c r="A84">
        <v>104</v>
      </c>
      <c r="B84" s="27" t="str">
        <f t="shared" si="48"/>
        <v>066</v>
      </c>
      <c r="C84" s="28" t="s">
        <v>669</v>
      </c>
      <c r="D84" s="27" t="str">
        <f t="shared" si="49"/>
        <v>Housing Site</v>
      </c>
      <c r="E84" t="str">
        <f t="shared" si="50"/>
        <v>0.38</v>
      </c>
      <c r="F84" t="str">
        <f t="shared" si="51"/>
        <v>G147</v>
      </c>
      <c r="G84" t="str">
        <f t="shared" si="52"/>
        <v/>
      </c>
      <c r="H84">
        <f t="shared" si="53"/>
        <v>4281</v>
      </c>
      <c r="I84" t="str">
        <f t="shared" si="54"/>
        <v>Brentwood AQMA No.4</v>
      </c>
      <c r="J84">
        <f t="shared" si="55"/>
        <v>12195</v>
      </c>
      <c r="K84" t="str">
        <f t="shared" si="56"/>
        <v>Epping Forest</v>
      </c>
      <c r="L84">
        <f t="shared" si="57"/>
        <v>21697</v>
      </c>
      <c r="M84" t="str">
        <f t="shared" si="58"/>
        <v>Thames Estuary &amp; Marshes</v>
      </c>
      <c r="N84" s="12">
        <f t="shared" si="59"/>
        <v>102</v>
      </c>
      <c r="O84" t="str">
        <f t="shared" si="60"/>
        <v>The Coppice, Kelvedon Hatch</v>
      </c>
      <c r="P84" t="s">
        <v>2312</v>
      </c>
      <c r="Q84" t="s">
        <v>2312</v>
      </c>
      <c r="R84" s="15">
        <f t="shared" si="61"/>
        <v>5816</v>
      </c>
      <c r="S84" s="3" t="str">
        <f t="shared" si="62"/>
        <v>The Manor</v>
      </c>
      <c r="T84" s="11">
        <f t="shared" si="63"/>
        <v>101</v>
      </c>
      <c r="U84">
        <f t="shared" si="64"/>
        <v>5997</v>
      </c>
      <c r="V84" s="11">
        <f t="shared" si="65"/>
        <v>102</v>
      </c>
      <c r="W84">
        <f t="shared" si="66"/>
        <v>106</v>
      </c>
      <c r="X84" s="18">
        <f t="shared" si="67"/>
        <v>85</v>
      </c>
      <c r="Y84">
        <f t="shared" si="68"/>
        <v>5782</v>
      </c>
      <c r="Z84">
        <f t="shared" si="69"/>
        <v>87</v>
      </c>
      <c r="AA84">
        <f t="shared" si="70"/>
        <v>792</v>
      </c>
      <c r="AB84" s="12">
        <f t="shared" si="71"/>
        <v>5580</v>
      </c>
      <c r="AC84">
        <f t="shared" si="72"/>
        <v>5583</v>
      </c>
      <c r="AD84" s="18">
        <f t="shared" si="73"/>
        <v>0</v>
      </c>
      <c r="AE84" s="12">
        <f t="shared" si="74"/>
        <v>5300</v>
      </c>
      <c r="AF84" s="18">
        <f t="shared" si="75"/>
        <v>140</v>
      </c>
      <c r="AG84" s="19">
        <f t="shared" si="76"/>
        <v>15771</v>
      </c>
      <c r="AH84">
        <f t="shared" si="77"/>
        <v>114</v>
      </c>
      <c r="AI84" t="str">
        <f t="shared" si="78"/>
        <v>II*</v>
      </c>
      <c r="AJ84">
        <f t="shared" si="79"/>
        <v>3438</v>
      </c>
      <c r="AK84">
        <f t="shared" si="80"/>
        <v>662</v>
      </c>
      <c r="AL84" s="3">
        <f t="shared" si="81"/>
        <v>3438</v>
      </c>
      <c r="AM84">
        <f t="shared" si="82"/>
        <v>5657</v>
      </c>
      <c r="AN84">
        <f t="shared" si="83"/>
        <v>5324</v>
      </c>
      <c r="AO84" s="12">
        <f t="shared" si="84"/>
        <v>2814</v>
      </c>
      <c r="AP84" s="3">
        <f t="shared" si="85"/>
        <v>2170</v>
      </c>
      <c r="AQ84" s="11">
        <f t="shared" si="86"/>
        <v>56</v>
      </c>
      <c r="AR84">
        <f t="shared" si="87"/>
        <v>10491</v>
      </c>
      <c r="AS84" s="13" t="str">
        <f t="shared" si="88"/>
        <v>Adjacent, (0% overlap)</v>
      </c>
      <c r="AT84" t="str">
        <f t="shared" si="89"/>
        <v/>
      </c>
      <c r="AU84" t="str">
        <f t="shared" si="90"/>
        <v/>
      </c>
      <c r="AV84" s="3">
        <f t="shared" si="91"/>
        <v>398</v>
      </c>
      <c r="AW84">
        <f t="shared" si="92"/>
        <v>0</v>
      </c>
      <c r="AX84">
        <f t="shared" si="93"/>
        <v>0</v>
      </c>
      <c r="AY84" s="11">
        <f t="shared" si="94"/>
        <v>100</v>
      </c>
      <c r="AZ84">
        <f t="shared" si="95"/>
        <v>0</v>
      </c>
    </row>
    <row r="85" spans="1:52">
      <c r="A85">
        <v>105</v>
      </c>
      <c r="B85" s="27" t="str">
        <f t="shared" si="48"/>
        <v>067A</v>
      </c>
      <c r="C85" s="28" t="s">
        <v>1100</v>
      </c>
      <c r="D85" s="27" t="str">
        <f t="shared" si="49"/>
        <v>Housing Site</v>
      </c>
      <c r="E85" t="str">
        <f t="shared" si="50"/>
        <v>0.94</v>
      </c>
      <c r="F85" t="str">
        <f t="shared" si="51"/>
        <v>G022</v>
      </c>
      <c r="G85" t="str">
        <f t="shared" si="52"/>
        <v/>
      </c>
      <c r="H85">
        <f t="shared" si="53"/>
        <v>2993</v>
      </c>
      <c r="I85" t="str">
        <f t="shared" si="54"/>
        <v>Brentwood AQMA No.7</v>
      </c>
      <c r="J85">
        <f t="shared" si="55"/>
        <v>18846</v>
      </c>
      <c r="K85" t="str">
        <f t="shared" si="56"/>
        <v>Epping Forest</v>
      </c>
      <c r="L85">
        <f t="shared" si="57"/>
        <v>13119</v>
      </c>
      <c r="M85" t="str">
        <f t="shared" si="58"/>
        <v>Thames Estuary &amp; Marshes</v>
      </c>
      <c r="N85" s="11">
        <f t="shared" si="59"/>
        <v>917</v>
      </c>
      <c r="O85" t="str">
        <f t="shared" si="60"/>
        <v>Thorndon Park</v>
      </c>
      <c r="P85" t="s">
        <v>2312</v>
      </c>
      <c r="Q85" t="s">
        <v>2312</v>
      </c>
      <c r="R85" s="15">
        <f t="shared" si="61"/>
        <v>3354</v>
      </c>
      <c r="S85" s="3" t="str">
        <f t="shared" si="62"/>
        <v>Hutton Country Park</v>
      </c>
      <c r="T85">
        <f t="shared" si="63"/>
        <v>492</v>
      </c>
      <c r="U85">
        <f t="shared" si="64"/>
        <v>193</v>
      </c>
      <c r="V85">
        <f t="shared" si="65"/>
        <v>493</v>
      </c>
      <c r="W85">
        <f t="shared" si="66"/>
        <v>195</v>
      </c>
      <c r="X85" s="17">
        <f t="shared" si="67"/>
        <v>252</v>
      </c>
      <c r="Y85">
        <f t="shared" si="68"/>
        <v>5200</v>
      </c>
      <c r="Z85">
        <f t="shared" si="69"/>
        <v>2695</v>
      </c>
      <c r="AA85">
        <f t="shared" si="70"/>
        <v>4175</v>
      </c>
      <c r="AB85" s="12">
        <f t="shared" si="71"/>
        <v>3065</v>
      </c>
      <c r="AC85">
        <f t="shared" si="72"/>
        <v>2514</v>
      </c>
      <c r="AD85" s="12">
        <f t="shared" si="73"/>
        <v>1664</v>
      </c>
      <c r="AE85" s="12">
        <f t="shared" si="74"/>
        <v>2666</v>
      </c>
      <c r="AF85" s="18">
        <f t="shared" si="75"/>
        <v>323</v>
      </c>
      <c r="AG85" s="18">
        <f t="shared" si="76"/>
        <v>30289</v>
      </c>
      <c r="AH85" s="11">
        <f t="shared" si="77"/>
        <v>8</v>
      </c>
      <c r="AI85" t="str">
        <f t="shared" si="78"/>
        <v>II</v>
      </c>
      <c r="AJ85" s="11">
        <f t="shared" si="79"/>
        <v>319</v>
      </c>
      <c r="AK85">
        <f t="shared" si="80"/>
        <v>1612</v>
      </c>
      <c r="AL85" s="14">
        <f t="shared" si="81"/>
        <v>319</v>
      </c>
      <c r="AM85">
        <f t="shared" si="82"/>
        <v>1892</v>
      </c>
      <c r="AN85">
        <f t="shared" si="83"/>
        <v>2751</v>
      </c>
      <c r="AO85" s="12">
        <f t="shared" si="84"/>
        <v>2770</v>
      </c>
      <c r="AP85" s="3">
        <f t="shared" si="85"/>
        <v>465</v>
      </c>
      <c r="AQ85" s="12" t="str">
        <f t="shared" si="86"/>
        <v>Adjacent, (93% overlap)</v>
      </c>
      <c r="AR85">
        <f t="shared" si="87"/>
        <v>2935</v>
      </c>
      <c r="AS85" s="13" t="str">
        <f t="shared" si="88"/>
        <v>Adjacent, (100% overlap)</v>
      </c>
      <c r="AT85" t="str">
        <f t="shared" si="89"/>
        <v/>
      </c>
      <c r="AU85" t="str">
        <f t="shared" si="90"/>
        <v/>
      </c>
      <c r="AV85" s="3">
        <f t="shared" si="91"/>
        <v>67</v>
      </c>
      <c r="AW85">
        <f t="shared" si="92"/>
        <v>0</v>
      </c>
      <c r="AX85">
        <f t="shared" si="93"/>
        <v>0</v>
      </c>
      <c r="AY85" s="11">
        <f t="shared" si="94"/>
        <v>100</v>
      </c>
      <c r="AZ85">
        <f t="shared" si="95"/>
        <v>0</v>
      </c>
    </row>
    <row r="86" spans="1:52">
      <c r="A86">
        <v>146</v>
      </c>
      <c r="B86" s="27" t="str">
        <f t="shared" si="48"/>
        <v>067B</v>
      </c>
      <c r="C86" s="28" t="s">
        <v>1100</v>
      </c>
      <c r="D86" s="27" t="str">
        <f t="shared" si="49"/>
        <v>Housing Site</v>
      </c>
      <c r="E86" t="str">
        <f t="shared" si="50"/>
        <v>1.88</v>
      </c>
      <c r="F86" t="str">
        <f t="shared" si="51"/>
        <v>G022</v>
      </c>
      <c r="G86" t="str">
        <f t="shared" si="52"/>
        <v>Discounted</v>
      </c>
      <c r="H86">
        <f t="shared" si="53"/>
        <v>3015</v>
      </c>
      <c r="I86" t="str">
        <f t="shared" si="54"/>
        <v>Brentwood AQMA No.7</v>
      </c>
      <c r="J86">
        <f t="shared" si="55"/>
        <v>18879</v>
      </c>
      <c r="K86" t="str">
        <f t="shared" si="56"/>
        <v>Epping Forest</v>
      </c>
      <c r="L86">
        <f t="shared" si="57"/>
        <v>13054</v>
      </c>
      <c r="M86" t="str">
        <f t="shared" si="58"/>
        <v>Thames Estuary &amp; Marshes</v>
      </c>
      <c r="N86" s="11">
        <f t="shared" si="59"/>
        <v>997</v>
      </c>
      <c r="O86" t="str">
        <f t="shared" si="60"/>
        <v>Thorndon Park</v>
      </c>
      <c r="P86" t="s">
        <v>2312</v>
      </c>
      <c r="Q86" t="s">
        <v>2312</v>
      </c>
      <c r="R86" s="15">
        <f t="shared" si="61"/>
        <v>3299</v>
      </c>
      <c r="S86" s="3" t="str">
        <f t="shared" si="62"/>
        <v>Hutton Country Park</v>
      </c>
      <c r="T86">
        <f t="shared" si="63"/>
        <v>430</v>
      </c>
      <c r="U86">
        <f t="shared" si="64"/>
        <v>287</v>
      </c>
      <c r="V86">
        <f t="shared" si="65"/>
        <v>431</v>
      </c>
      <c r="W86">
        <f t="shared" si="66"/>
        <v>293</v>
      </c>
      <c r="X86" s="17">
        <f t="shared" si="67"/>
        <v>247</v>
      </c>
      <c r="Y86">
        <f t="shared" si="68"/>
        <v>5099</v>
      </c>
      <c r="Z86">
        <f t="shared" si="69"/>
        <v>2722</v>
      </c>
      <c r="AA86">
        <f t="shared" si="70"/>
        <v>4251</v>
      </c>
      <c r="AB86" s="12">
        <f t="shared" si="71"/>
        <v>3088</v>
      </c>
      <c r="AC86">
        <f t="shared" si="72"/>
        <v>2526</v>
      </c>
      <c r="AD86" s="12">
        <f t="shared" si="73"/>
        <v>1625</v>
      </c>
      <c r="AE86" s="12">
        <f t="shared" si="74"/>
        <v>2635</v>
      </c>
      <c r="AF86" s="18">
        <f t="shared" si="75"/>
        <v>285</v>
      </c>
      <c r="AG86" s="18">
        <f t="shared" si="76"/>
        <v>30289</v>
      </c>
      <c r="AH86" s="11">
        <f t="shared" si="77"/>
        <v>45</v>
      </c>
      <c r="AI86" t="str">
        <f t="shared" si="78"/>
        <v>II</v>
      </c>
      <c r="AJ86">
        <f t="shared" si="79"/>
        <v>404</v>
      </c>
      <c r="AK86">
        <f t="shared" si="80"/>
        <v>1502</v>
      </c>
      <c r="AL86" s="3">
        <f t="shared" si="81"/>
        <v>404</v>
      </c>
      <c r="AM86">
        <f t="shared" si="82"/>
        <v>1911</v>
      </c>
      <c r="AN86">
        <f t="shared" si="83"/>
        <v>2780</v>
      </c>
      <c r="AO86" s="12">
        <f t="shared" si="84"/>
        <v>2842</v>
      </c>
      <c r="AP86" s="3">
        <f t="shared" si="85"/>
        <v>411</v>
      </c>
      <c r="AQ86" s="12" t="str">
        <f t="shared" si="86"/>
        <v>Adjacent, (100% overlap)</v>
      </c>
      <c r="AR86">
        <f t="shared" si="87"/>
        <v>2883</v>
      </c>
      <c r="AS86" s="13" t="str">
        <f t="shared" si="88"/>
        <v>Adjacent, (100% overlap)</v>
      </c>
      <c r="AT86" t="str">
        <f t="shared" si="89"/>
        <v/>
      </c>
      <c r="AU86" t="str">
        <f t="shared" si="90"/>
        <v/>
      </c>
      <c r="AV86" s="14" t="str">
        <f t="shared" si="91"/>
        <v>Adjacent, (0% overlap)</v>
      </c>
      <c r="AW86">
        <f t="shared" si="92"/>
        <v>0</v>
      </c>
      <c r="AX86">
        <f t="shared" si="93"/>
        <v>0</v>
      </c>
      <c r="AY86" s="11">
        <f t="shared" si="94"/>
        <v>100</v>
      </c>
      <c r="AZ86">
        <f t="shared" si="95"/>
        <v>0</v>
      </c>
    </row>
    <row r="87" spans="1:52">
      <c r="A87">
        <v>106</v>
      </c>
      <c r="B87" s="27" t="str">
        <f t="shared" si="48"/>
        <v>068</v>
      </c>
      <c r="C87" s="28" t="s">
        <v>1115</v>
      </c>
      <c r="D87" s="27" t="str">
        <f t="shared" si="49"/>
        <v>Housing Site</v>
      </c>
      <c r="E87" t="str">
        <f t="shared" si="50"/>
        <v>0.24</v>
      </c>
      <c r="F87" t="str">
        <f t="shared" si="51"/>
        <v>G059</v>
      </c>
      <c r="G87" t="str">
        <f t="shared" si="52"/>
        <v/>
      </c>
      <c r="H87">
        <f t="shared" si="53"/>
        <v>5083</v>
      </c>
      <c r="I87" t="str">
        <f t="shared" si="54"/>
        <v>Brentwood AQMA No.5</v>
      </c>
      <c r="J87">
        <f t="shared" si="55"/>
        <v>13819</v>
      </c>
      <c r="K87" t="str">
        <f t="shared" si="56"/>
        <v>Epping Forest</v>
      </c>
      <c r="L87">
        <f t="shared" si="57"/>
        <v>21996</v>
      </c>
      <c r="M87" t="str">
        <f t="shared" si="58"/>
        <v>Thames Estuary &amp; Marshes</v>
      </c>
      <c r="N87" s="11">
        <f t="shared" si="59"/>
        <v>1558</v>
      </c>
      <c r="O87" t="str">
        <f t="shared" si="60"/>
        <v>The Coppice, Kelvedon Hatch</v>
      </c>
      <c r="P87" t="s">
        <v>2312</v>
      </c>
      <c r="Q87" t="s">
        <v>2312</v>
      </c>
      <c r="R87" s="15">
        <f t="shared" si="61"/>
        <v>6153</v>
      </c>
      <c r="S87" s="3" t="str">
        <f t="shared" si="62"/>
        <v>Hutton Country Park</v>
      </c>
      <c r="T87">
        <f t="shared" si="63"/>
        <v>1034</v>
      </c>
      <c r="U87">
        <f t="shared" si="64"/>
        <v>6727</v>
      </c>
      <c r="V87">
        <f t="shared" si="65"/>
        <v>820</v>
      </c>
      <c r="W87">
        <f t="shared" si="66"/>
        <v>608</v>
      </c>
      <c r="X87" s="17">
        <f t="shared" si="67"/>
        <v>191</v>
      </c>
      <c r="Y87">
        <f t="shared" si="68"/>
        <v>5817</v>
      </c>
      <c r="Z87">
        <f t="shared" si="69"/>
        <v>2200</v>
      </c>
      <c r="AA87">
        <f t="shared" si="70"/>
        <v>591</v>
      </c>
      <c r="AB87" s="12">
        <f t="shared" si="71"/>
        <v>6304</v>
      </c>
      <c r="AC87">
        <f t="shared" si="72"/>
        <v>6196</v>
      </c>
      <c r="AD87" s="12">
        <f t="shared" si="73"/>
        <v>2091</v>
      </c>
      <c r="AE87" s="12">
        <f t="shared" si="74"/>
        <v>5825</v>
      </c>
      <c r="AF87" s="12">
        <f t="shared" si="75"/>
        <v>1917</v>
      </c>
      <c r="AG87" s="19">
        <f t="shared" si="76"/>
        <v>19924</v>
      </c>
      <c r="AH87">
        <f t="shared" si="77"/>
        <v>112</v>
      </c>
      <c r="AI87" t="str">
        <f t="shared" si="78"/>
        <v>II</v>
      </c>
      <c r="AJ87">
        <f t="shared" si="79"/>
        <v>5053</v>
      </c>
      <c r="AK87">
        <f t="shared" si="80"/>
        <v>2588</v>
      </c>
      <c r="AL87" s="3">
        <f t="shared" si="81"/>
        <v>1794</v>
      </c>
      <c r="AM87">
        <f t="shared" si="82"/>
        <v>5504</v>
      </c>
      <c r="AN87">
        <f t="shared" si="83"/>
        <v>6144</v>
      </c>
      <c r="AO87" s="12">
        <f t="shared" si="84"/>
        <v>2772</v>
      </c>
      <c r="AP87" s="3">
        <f t="shared" si="85"/>
        <v>1386</v>
      </c>
      <c r="AQ87">
        <f t="shared" si="86"/>
        <v>615</v>
      </c>
      <c r="AR87">
        <f t="shared" si="87"/>
        <v>11612</v>
      </c>
      <c r="AS87" s="13" t="str">
        <f t="shared" si="88"/>
        <v>Adjacent, (73% overlap)</v>
      </c>
      <c r="AT87" t="str">
        <f t="shared" si="89"/>
        <v/>
      </c>
      <c r="AU87" t="str">
        <f t="shared" si="90"/>
        <v/>
      </c>
      <c r="AV87" s="14" t="str">
        <f t="shared" si="91"/>
        <v>Adjacent, (0% overlap)</v>
      </c>
      <c r="AW87">
        <f t="shared" si="92"/>
        <v>0</v>
      </c>
      <c r="AX87">
        <f t="shared" si="93"/>
        <v>0</v>
      </c>
      <c r="AY87" s="11">
        <f t="shared" si="94"/>
        <v>100</v>
      </c>
      <c r="AZ87">
        <f t="shared" si="95"/>
        <v>0</v>
      </c>
    </row>
    <row r="88" spans="1:52">
      <c r="A88">
        <v>107</v>
      </c>
      <c r="B88" s="27" t="str">
        <f t="shared" si="48"/>
        <v>069</v>
      </c>
      <c r="C88" s="28" t="s">
        <v>1122</v>
      </c>
      <c r="D88" s="27" t="str">
        <f t="shared" si="49"/>
        <v>Housing Site</v>
      </c>
      <c r="E88" t="str">
        <f t="shared" si="50"/>
        <v>1.96</v>
      </c>
      <c r="F88" t="str">
        <f t="shared" si="51"/>
        <v>G046</v>
      </c>
      <c r="G88" t="str">
        <f t="shared" si="52"/>
        <v/>
      </c>
      <c r="H88">
        <f t="shared" si="53"/>
        <v>5541</v>
      </c>
      <c r="I88" t="str">
        <f t="shared" si="54"/>
        <v>Brentwood AQMA No.5</v>
      </c>
      <c r="J88">
        <f t="shared" si="55"/>
        <v>13378</v>
      </c>
      <c r="K88" t="str">
        <f t="shared" si="56"/>
        <v>Epping Forest</v>
      </c>
      <c r="L88">
        <f t="shared" si="57"/>
        <v>22541</v>
      </c>
      <c r="M88" t="str">
        <f t="shared" si="58"/>
        <v>Thames Estuary &amp; Marshes</v>
      </c>
      <c r="N88" s="11">
        <f t="shared" si="59"/>
        <v>1483</v>
      </c>
      <c r="O88" t="str">
        <f t="shared" si="60"/>
        <v>The Coppice, Kelvedon Hatch</v>
      </c>
      <c r="P88" t="s">
        <v>2312</v>
      </c>
      <c r="Q88" t="s">
        <v>2312</v>
      </c>
      <c r="R88" s="15">
        <f t="shared" si="61"/>
        <v>6677</v>
      </c>
      <c r="S88" s="3" t="str">
        <f t="shared" si="62"/>
        <v>Hutton Country Park</v>
      </c>
      <c r="T88">
        <f t="shared" si="63"/>
        <v>1034</v>
      </c>
      <c r="U88">
        <f t="shared" si="64"/>
        <v>7215</v>
      </c>
      <c r="V88" s="11">
        <f t="shared" si="65"/>
        <v>328</v>
      </c>
      <c r="W88">
        <f t="shared" si="66"/>
        <v>328</v>
      </c>
      <c r="X88" s="18">
        <f t="shared" si="67"/>
        <v>37</v>
      </c>
      <c r="Y88">
        <f t="shared" si="68"/>
        <v>5531</v>
      </c>
      <c r="Z88">
        <f t="shared" si="69"/>
        <v>2245</v>
      </c>
      <c r="AA88">
        <f t="shared" si="70"/>
        <v>949</v>
      </c>
      <c r="AB88" s="12">
        <f t="shared" si="71"/>
        <v>6789</v>
      </c>
      <c r="AC88">
        <f t="shared" si="72"/>
        <v>6694</v>
      </c>
      <c r="AD88" s="12">
        <f t="shared" si="73"/>
        <v>1955</v>
      </c>
      <c r="AE88" s="12">
        <f t="shared" si="74"/>
        <v>6371</v>
      </c>
      <c r="AF88" s="12">
        <f t="shared" si="75"/>
        <v>2017</v>
      </c>
      <c r="AG88" s="19">
        <f t="shared" si="76"/>
        <v>19924</v>
      </c>
      <c r="AH88">
        <f t="shared" si="77"/>
        <v>88</v>
      </c>
      <c r="AI88" t="str">
        <f t="shared" si="78"/>
        <v>II</v>
      </c>
      <c r="AJ88">
        <f t="shared" si="79"/>
        <v>5350</v>
      </c>
      <c r="AK88">
        <f t="shared" si="80"/>
        <v>2727</v>
      </c>
      <c r="AL88" s="3">
        <f t="shared" si="81"/>
        <v>1808</v>
      </c>
      <c r="AM88">
        <f t="shared" si="82"/>
        <v>6050</v>
      </c>
      <c r="AN88">
        <f t="shared" si="83"/>
        <v>6614</v>
      </c>
      <c r="AO88" s="11">
        <f t="shared" si="84"/>
        <v>2177</v>
      </c>
      <c r="AP88" s="3">
        <f t="shared" si="85"/>
        <v>758</v>
      </c>
      <c r="AQ88" s="12" t="str">
        <f t="shared" si="86"/>
        <v>Adjacent, (0% overlap)</v>
      </c>
      <c r="AR88">
        <f t="shared" si="87"/>
        <v>12066</v>
      </c>
      <c r="AS88" s="13" t="str">
        <f t="shared" si="88"/>
        <v>Adjacent, (94% overlap)</v>
      </c>
      <c r="AT88" t="str">
        <f t="shared" si="89"/>
        <v/>
      </c>
      <c r="AU88" t="str">
        <f t="shared" si="90"/>
        <v/>
      </c>
      <c r="AV88" s="14" t="str">
        <f t="shared" si="91"/>
        <v>Adjacent, (100% overlap)</v>
      </c>
      <c r="AW88">
        <f t="shared" si="92"/>
        <v>0</v>
      </c>
      <c r="AX88">
        <f t="shared" si="93"/>
        <v>0</v>
      </c>
      <c r="AY88" s="11">
        <f t="shared" si="94"/>
        <v>100</v>
      </c>
      <c r="AZ88">
        <f t="shared" si="95"/>
        <v>0</v>
      </c>
    </row>
    <row r="89" spans="1:52">
      <c r="A89">
        <v>108</v>
      </c>
      <c r="B89" s="27" t="str">
        <f t="shared" si="48"/>
        <v>070</v>
      </c>
      <c r="C89" s="28" t="s">
        <v>1129</v>
      </c>
      <c r="D89" s="27" t="str">
        <f t="shared" si="49"/>
        <v>Housing Site</v>
      </c>
      <c r="E89" t="str">
        <f t="shared" si="50"/>
        <v>1</v>
      </c>
      <c r="F89" t="str">
        <f t="shared" si="51"/>
        <v>G086</v>
      </c>
      <c r="G89" t="str">
        <f t="shared" si="52"/>
        <v/>
      </c>
      <c r="H89">
        <f t="shared" si="53"/>
        <v>3798</v>
      </c>
      <c r="I89" t="str">
        <f t="shared" si="54"/>
        <v>Brentwood AQMA No.4</v>
      </c>
      <c r="J89">
        <f t="shared" si="55"/>
        <v>14262</v>
      </c>
      <c r="K89" t="str">
        <f t="shared" si="56"/>
        <v>Epping Forest</v>
      </c>
      <c r="L89">
        <f t="shared" si="57"/>
        <v>20455</v>
      </c>
      <c r="M89" t="str">
        <f t="shared" si="58"/>
        <v>Thames Estuary &amp; Marshes</v>
      </c>
      <c r="N89" s="11">
        <f t="shared" si="59"/>
        <v>1582</v>
      </c>
      <c r="O89" t="str">
        <f t="shared" si="60"/>
        <v>The Coppice, Kelvedon Hatch</v>
      </c>
      <c r="P89" t="s">
        <v>2312</v>
      </c>
      <c r="Q89" t="s">
        <v>2312</v>
      </c>
      <c r="R89" s="15">
        <f t="shared" si="61"/>
        <v>4844</v>
      </c>
      <c r="S89" s="3" t="str">
        <f t="shared" si="62"/>
        <v>Hutton Country Park</v>
      </c>
      <c r="T89" s="11">
        <f t="shared" si="63"/>
        <v>272</v>
      </c>
      <c r="U89">
        <f t="shared" si="64"/>
        <v>5183</v>
      </c>
      <c r="V89" s="11">
        <f t="shared" si="65"/>
        <v>173</v>
      </c>
      <c r="W89" s="11" t="str">
        <f t="shared" si="66"/>
        <v>Adjacent, (64% overlap)</v>
      </c>
      <c r="X89" s="17">
        <f t="shared" si="67"/>
        <v>131</v>
      </c>
      <c r="Y89">
        <f t="shared" si="68"/>
        <v>6832</v>
      </c>
      <c r="Z89">
        <f t="shared" si="69"/>
        <v>1902</v>
      </c>
      <c r="AA89">
        <f t="shared" si="70"/>
        <v>365</v>
      </c>
      <c r="AB89" s="12">
        <f t="shared" si="71"/>
        <v>4762</v>
      </c>
      <c r="AC89">
        <f t="shared" si="72"/>
        <v>4647</v>
      </c>
      <c r="AD89" s="12">
        <f t="shared" si="73"/>
        <v>2010</v>
      </c>
      <c r="AE89" s="12">
        <f t="shared" si="74"/>
        <v>4291</v>
      </c>
      <c r="AF89" s="11">
        <f t="shared" si="75"/>
        <v>712</v>
      </c>
      <c r="AG89" s="19">
        <f t="shared" si="76"/>
        <v>23949</v>
      </c>
      <c r="AH89">
        <f t="shared" si="77"/>
        <v>192</v>
      </c>
      <c r="AI89" t="str">
        <f t="shared" si="78"/>
        <v>II</v>
      </c>
      <c r="AJ89">
        <f t="shared" si="79"/>
        <v>3852</v>
      </c>
      <c r="AK89">
        <f t="shared" si="80"/>
        <v>2088</v>
      </c>
      <c r="AL89" s="3">
        <f t="shared" si="81"/>
        <v>2706</v>
      </c>
      <c r="AM89">
        <f t="shared" si="82"/>
        <v>4000</v>
      </c>
      <c r="AN89">
        <f t="shared" si="83"/>
        <v>4612</v>
      </c>
      <c r="AO89" s="12">
        <f t="shared" si="84"/>
        <v>4024</v>
      </c>
      <c r="AP89" s="3">
        <f t="shared" si="85"/>
        <v>1068</v>
      </c>
      <c r="AQ89">
        <f t="shared" si="86"/>
        <v>926</v>
      </c>
      <c r="AR89">
        <f t="shared" si="87"/>
        <v>10074</v>
      </c>
      <c r="AS89" s="13" t="str">
        <f t="shared" si="88"/>
        <v>Adjacent, (99% overlap)</v>
      </c>
      <c r="AT89" t="str">
        <f t="shared" si="89"/>
        <v/>
      </c>
      <c r="AU89" t="str">
        <f t="shared" si="90"/>
        <v/>
      </c>
      <c r="AV89" s="3">
        <f t="shared" si="91"/>
        <v>405</v>
      </c>
      <c r="AW89">
        <f t="shared" si="92"/>
        <v>0</v>
      </c>
      <c r="AX89">
        <f t="shared" si="93"/>
        <v>0</v>
      </c>
      <c r="AY89" s="11">
        <f t="shared" si="94"/>
        <v>100</v>
      </c>
      <c r="AZ89">
        <f t="shared" si="95"/>
        <v>0</v>
      </c>
    </row>
    <row r="90" spans="1:52">
      <c r="A90">
        <v>109</v>
      </c>
      <c r="B90" s="27" t="str">
        <f t="shared" si="48"/>
        <v>071</v>
      </c>
      <c r="C90" s="28" t="s">
        <v>1136</v>
      </c>
      <c r="D90" s="27" t="str">
        <f t="shared" si="49"/>
        <v>Housing Site</v>
      </c>
      <c r="E90" t="str">
        <f t="shared" si="50"/>
        <v>2.49</v>
      </c>
      <c r="F90" t="str">
        <f t="shared" si="51"/>
        <v>G029</v>
      </c>
      <c r="G90" t="str">
        <f t="shared" si="52"/>
        <v/>
      </c>
      <c r="H90">
        <f t="shared" si="53"/>
        <v>3672</v>
      </c>
      <c r="I90" t="str">
        <f t="shared" si="54"/>
        <v>Brentwood AQMA No.5</v>
      </c>
      <c r="J90">
        <f t="shared" si="55"/>
        <v>14962</v>
      </c>
      <c r="K90" t="str">
        <f t="shared" si="56"/>
        <v>Epping Forest</v>
      </c>
      <c r="L90">
        <f t="shared" si="57"/>
        <v>20745</v>
      </c>
      <c r="M90" t="str">
        <f t="shared" si="58"/>
        <v>Thames Estuary &amp; Marshes</v>
      </c>
      <c r="N90">
        <f t="shared" si="59"/>
        <v>2372</v>
      </c>
      <c r="O90" t="str">
        <f t="shared" si="60"/>
        <v>The Coppice, Kelvedon Hatch</v>
      </c>
      <c r="P90" t="s">
        <v>2312</v>
      </c>
      <c r="Q90" t="s">
        <v>2312</v>
      </c>
      <c r="R90" s="15">
        <f t="shared" si="61"/>
        <v>4738</v>
      </c>
      <c r="S90" s="3" t="str">
        <f t="shared" si="62"/>
        <v>Hutton Country Park</v>
      </c>
      <c r="T90">
        <f t="shared" si="63"/>
        <v>1087</v>
      </c>
      <c r="U90">
        <f t="shared" si="64"/>
        <v>5864</v>
      </c>
      <c r="V90">
        <f t="shared" si="65"/>
        <v>499</v>
      </c>
      <c r="W90" s="11" t="str">
        <f t="shared" si="66"/>
        <v>Adjacent, (0% overlap)</v>
      </c>
      <c r="X90" s="17">
        <f t="shared" si="67"/>
        <v>208</v>
      </c>
      <c r="Y90">
        <f t="shared" si="68"/>
        <v>5890</v>
      </c>
      <c r="Z90">
        <f t="shared" si="69"/>
        <v>2806</v>
      </c>
      <c r="AA90">
        <f t="shared" si="70"/>
        <v>233</v>
      </c>
      <c r="AB90" s="12">
        <f t="shared" si="71"/>
        <v>5464</v>
      </c>
      <c r="AC90">
        <f t="shared" si="72"/>
        <v>5292</v>
      </c>
      <c r="AD90" s="12">
        <f t="shared" si="73"/>
        <v>2284</v>
      </c>
      <c r="AE90" s="12">
        <f t="shared" si="74"/>
        <v>4560</v>
      </c>
      <c r="AF90" s="12">
        <f t="shared" si="75"/>
        <v>1223</v>
      </c>
      <c r="AG90" s="17">
        <f t="shared" si="76"/>
        <v>29333</v>
      </c>
      <c r="AH90">
        <f t="shared" si="77"/>
        <v>253</v>
      </c>
      <c r="AI90" t="str">
        <f t="shared" si="78"/>
        <v>II</v>
      </c>
      <c r="AJ90">
        <f t="shared" si="79"/>
        <v>4893</v>
      </c>
      <c r="AK90">
        <f t="shared" si="80"/>
        <v>2701</v>
      </c>
      <c r="AL90" s="3">
        <f t="shared" si="81"/>
        <v>1682</v>
      </c>
      <c r="AM90">
        <f t="shared" si="82"/>
        <v>4262</v>
      </c>
      <c r="AN90">
        <f t="shared" si="83"/>
        <v>5366</v>
      </c>
      <c r="AO90" s="12">
        <f t="shared" si="84"/>
        <v>4029</v>
      </c>
      <c r="AP90" s="3">
        <f t="shared" si="85"/>
        <v>544</v>
      </c>
      <c r="AQ90" s="11">
        <f t="shared" si="86"/>
        <v>163</v>
      </c>
      <c r="AR90">
        <f t="shared" si="87"/>
        <v>10635</v>
      </c>
      <c r="AS90" s="13" t="str">
        <f t="shared" si="88"/>
        <v>Adjacent, (97% overlap)</v>
      </c>
      <c r="AT90" t="str">
        <f t="shared" si="89"/>
        <v/>
      </c>
      <c r="AU90" t="str">
        <f t="shared" si="90"/>
        <v/>
      </c>
      <c r="AV90" s="3">
        <f t="shared" si="91"/>
        <v>289</v>
      </c>
      <c r="AW90">
        <f t="shared" si="92"/>
        <v>0</v>
      </c>
      <c r="AX90">
        <f t="shared" si="93"/>
        <v>0</v>
      </c>
      <c r="AY90" s="11">
        <f t="shared" si="94"/>
        <v>100</v>
      </c>
      <c r="AZ90">
        <f t="shared" si="95"/>
        <v>0</v>
      </c>
    </row>
    <row r="91" spans="1:52">
      <c r="A91">
        <v>110</v>
      </c>
      <c r="B91" s="27" t="str">
        <f t="shared" si="48"/>
        <v>072</v>
      </c>
      <c r="C91" s="28" t="s">
        <v>1144</v>
      </c>
      <c r="D91" s="27" t="str">
        <f t="shared" si="49"/>
        <v>Housing Site</v>
      </c>
      <c r="E91" t="str">
        <f t="shared" si="50"/>
        <v>0.81</v>
      </c>
      <c r="F91" t="str">
        <f t="shared" si="51"/>
        <v>G090</v>
      </c>
      <c r="G91" t="str">
        <f t="shared" si="52"/>
        <v/>
      </c>
      <c r="H91">
        <f t="shared" si="53"/>
        <v>3836</v>
      </c>
      <c r="I91" t="str">
        <f t="shared" si="54"/>
        <v>Brentwood AQMA No.5</v>
      </c>
      <c r="J91">
        <f t="shared" si="55"/>
        <v>14946</v>
      </c>
      <c r="K91" t="str">
        <f t="shared" si="56"/>
        <v>Epping Forest</v>
      </c>
      <c r="L91">
        <f t="shared" si="57"/>
        <v>20966</v>
      </c>
      <c r="M91" t="str">
        <f t="shared" si="58"/>
        <v>Thames Estuary &amp; Marshes</v>
      </c>
      <c r="N91">
        <f t="shared" si="59"/>
        <v>2403</v>
      </c>
      <c r="O91" t="str">
        <f t="shared" si="60"/>
        <v>The Coppice, Kelvedon Hatch</v>
      </c>
      <c r="P91" t="s">
        <v>2312</v>
      </c>
      <c r="Q91" t="s">
        <v>2312</v>
      </c>
      <c r="R91" s="15">
        <f t="shared" si="61"/>
        <v>4948</v>
      </c>
      <c r="S91" s="3" t="str">
        <f t="shared" si="62"/>
        <v>Hutton Country Park</v>
      </c>
      <c r="T91">
        <f t="shared" si="63"/>
        <v>1140</v>
      </c>
      <c r="U91">
        <f t="shared" si="64"/>
        <v>6067</v>
      </c>
      <c r="V91">
        <f t="shared" si="65"/>
        <v>632</v>
      </c>
      <c r="W91" s="11" t="str">
        <f t="shared" si="66"/>
        <v>Adjacent, (100% overlap)</v>
      </c>
      <c r="X91" s="17">
        <f t="shared" si="67"/>
        <v>289</v>
      </c>
      <c r="Y91">
        <f t="shared" si="68"/>
        <v>5780</v>
      </c>
      <c r="Z91">
        <f t="shared" si="69"/>
        <v>2853</v>
      </c>
      <c r="AA91">
        <f t="shared" si="70"/>
        <v>135</v>
      </c>
      <c r="AB91" s="12">
        <f t="shared" si="71"/>
        <v>5664</v>
      </c>
      <c r="AC91">
        <f t="shared" si="72"/>
        <v>5498</v>
      </c>
      <c r="AD91" s="12">
        <f t="shared" si="73"/>
        <v>2152</v>
      </c>
      <c r="AE91" s="12">
        <f t="shared" si="74"/>
        <v>4781</v>
      </c>
      <c r="AF91" s="12">
        <f t="shared" si="75"/>
        <v>1416</v>
      </c>
      <c r="AG91" s="17">
        <f t="shared" si="76"/>
        <v>29333</v>
      </c>
      <c r="AH91">
        <f t="shared" si="77"/>
        <v>417</v>
      </c>
      <c r="AI91" t="str">
        <f t="shared" si="78"/>
        <v>II</v>
      </c>
      <c r="AJ91">
        <f t="shared" si="79"/>
        <v>5033</v>
      </c>
      <c r="AK91">
        <f t="shared" si="80"/>
        <v>2863</v>
      </c>
      <c r="AL91" s="3">
        <f t="shared" si="81"/>
        <v>1562</v>
      </c>
      <c r="AM91">
        <f t="shared" si="82"/>
        <v>4482</v>
      </c>
      <c r="AN91">
        <f t="shared" si="83"/>
        <v>5561</v>
      </c>
      <c r="AO91" s="12">
        <f t="shared" si="84"/>
        <v>3962</v>
      </c>
      <c r="AP91" s="3">
        <f t="shared" si="85"/>
        <v>656</v>
      </c>
      <c r="AQ91" s="11">
        <f t="shared" si="86"/>
        <v>281</v>
      </c>
      <c r="AR91">
        <f t="shared" si="87"/>
        <v>10848</v>
      </c>
      <c r="AS91" s="13" t="str">
        <f t="shared" si="88"/>
        <v>Adjacent, (100% overlap)</v>
      </c>
      <c r="AT91" t="str">
        <f t="shared" si="89"/>
        <v/>
      </c>
      <c r="AU91" t="str">
        <f t="shared" si="90"/>
        <v/>
      </c>
      <c r="AV91" s="3">
        <f t="shared" si="91"/>
        <v>299</v>
      </c>
      <c r="AW91">
        <f t="shared" si="92"/>
        <v>0</v>
      </c>
      <c r="AX91">
        <f t="shared" si="93"/>
        <v>0</v>
      </c>
      <c r="AY91" s="11">
        <f t="shared" si="94"/>
        <v>100</v>
      </c>
      <c r="AZ91">
        <f t="shared" si="95"/>
        <v>0</v>
      </c>
    </row>
    <row r="92" spans="1:52">
      <c r="A92">
        <v>111</v>
      </c>
      <c r="B92" s="27" t="str">
        <f t="shared" si="48"/>
        <v>073</v>
      </c>
      <c r="C92" s="28" t="s">
        <v>1181</v>
      </c>
      <c r="D92" s="27" t="str">
        <f t="shared" si="49"/>
        <v>Housing Site</v>
      </c>
      <c r="E92" t="str">
        <f t="shared" si="50"/>
        <v>1.23</v>
      </c>
      <c r="F92" t="str">
        <f t="shared" si="51"/>
        <v>G093</v>
      </c>
      <c r="G92" t="str">
        <f t="shared" si="52"/>
        <v/>
      </c>
      <c r="H92" s="11">
        <f t="shared" si="53"/>
        <v>726</v>
      </c>
      <c r="I92" t="str">
        <f t="shared" si="54"/>
        <v>Brentwood AQMA No.5</v>
      </c>
      <c r="J92">
        <f t="shared" si="55"/>
        <v>18147</v>
      </c>
      <c r="K92" t="str">
        <f t="shared" si="56"/>
        <v>Epping Forest</v>
      </c>
      <c r="L92">
        <f t="shared" si="57"/>
        <v>17535</v>
      </c>
      <c r="M92" t="str">
        <f t="shared" si="58"/>
        <v>Thames Estuary &amp; Marshes</v>
      </c>
      <c r="N92">
        <f t="shared" si="59"/>
        <v>5332</v>
      </c>
      <c r="O92" t="str">
        <f t="shared" si="60"/>
        <v>Norsey Wood</v>
      </c>
      <c r="P92" t="s">
        <v>2312</v>
      </c>
      <c r="Q92" t="s">
        <v>2312</v>
      </c>
      <c r="R92" s="16">
        <f t="shared" si="61"/>
        <v>1283</v>
      </c>
      <c r="S92" s="3" t="str">
        <f t="shared" si="62"/>
        <v>Hutton Country Park</v>
      </c>
      <c r="T92">
        <f t="shared" si="63"/>
        <v>1064</v>
      </c>
      <c r="U92">
        <f t="shared" si="64"/>
        <v>4891</v>
      </c>
      <c r="V92">
        <f t="shared" si="65"/>
        <v>1064</v>
      </c>
      <c r="W92">
        <f t="shared" si="66"/>
        <v>58</v>
      </c>
      <c r="X92" s="18">
        <f t="shared" si="67"/>
        <v>71</v>
      </c>
      <c r="Y92">
        <f t="shared" si="68"/>
        <v>5145</v>
      </c>
      <c r="Z92">
        <f t="shared" si="69"/>
        <v>65</v>
      </c>
      <c r="AA92">
        <f t="shared" si="70"/>
        <v>3409</v>
      </c>
      <c r="AB92" s="12">
        <f t="shared" si="71"/>
        <v>4681</v>
      </c>
      <c r="AC92">
        <f t="shared" si="72"/>
        <v>4102</v>
      </c>
      <c r="AD92" s="12">
        <f t="shared" si="73"/>
        <v>2011</v>
      </c>
      <c r="AE92" s="12">
        <f t="shared" si="74"/>
        <v>2330</v>
      </c>
      <c r="AF92" s="12">
        <f t="shared" si="75"/>
        <v>1136</v>
      </c>
      <c r="AG92" s="19">
        <f t="shared" si="76"/>
        <v>19367</v>
      </c>
      <c r="AH92">
        <f t="shared" si="77"/>
        <v>109</v>
      </c>
      <c r="AI92" t="str">
        <f t="shared" si="78"/>
        <v>II</v>
      </c>
      <c r="AJ92">
        <f t="shared" si="79"/>
        <v>5178</v>
      </c>
      <c r="AK92">
        <f t="shared" si="80"/>
        <v>1145</v>
      </c>
      <c r="AL92" s="3">
        <f t="shared" si="81"/>
        <v>1722</v>
      </c>
      <c r="AM92">
        <f t="shared" si="82"/>
        <v>2278</v>
      </c>
      <c r="AN92">
        <f t="shared" si="83"/>
        <v>4778</v>
      </c>
      <c r="AO92" s="17">
        <f t="shared" si="84"/>
        <v>1383</v>
      </c>
      <c r="AP92" s="3">
        <f t="shared" si="85"/>
        <v>668</v>
      </c>
      <c r="AQ92" s="12" t="str">
        <f t="shared" si="86"/>
        <v>Adjacent, (100% overlap)</v>
      </c>
      <c r="AR92">
        <f t="shared" si="87"/>
        <v>8048</v>
      </c>
      <c r="AS92" s="13" t="str">
        <f t="shared" si="88"/>
        <v>Adjacent, (98% overlap)</v>
      </c>
      <c r="AT92" t="str">
        <f t="shared" si="89"/>
        <v/>
      </c>
      <c r="AU92" t="str">
        <f t="shared" si="90"/>
        <v/>
      </c>
      <c r="AV92" s="3">
        <f t="shared" si="91"/>
        <v>322</v>
      </c>
      <c r="AW92">
        <f t="shared" si="92"/>
        <v>0</v>
      </c>
      <c r="AX92">
        <f t="shared" si="93"/>
        <v>0</v>
      </c>
      <c r="AY92" s="11">
        <f t="shared" si="94"/>
        <v>100</v>
      </c>
      <c r="AZ92">
        <f t="shared" si="95"/>
        <v>0</v>
      </c>
    </row>
    <row r="93" spans="1:52">
      <c r="A93">
        <v>112</v>
      </c>
      <c r="B93" s="27" t="str">
        <f t="shared" si="48"/>
        <v>074</v>
      </c>
      <c r="C93" s="28" t="s">
        <v>1189</v>
      </c>
      <c r="D93" s="27" t="str">
        <f t="shared" si="49"/>
        <v>Housing Site</v>
      </c>
      <c r="E93" t="str">
        <f t="shared" si="50"/>
        <v>1.49</v>
      </c>
      <c r="F93" t="str">
        <f t="shared" si="51"/>
        <v>G054</v>
      </c>
      <c r="G93" t="str">
        <f t="shared" si="52"/>
        <v/>
      </c>
      <c r="H93">
        <f t="shared" si="53"/>
        <v>4229</v>
      </c>
      <c r="I93" t="str">
        <f t="shared" si="54"/>
        <v>Brentwood AQMA No.4</v>
      </c>
      <c r="J93">
        <f t="shared" si="55"/>
        <v>11946</v>
      </c>
      <c r="K93" t="str">
        <f t="shared" si="56"/>
        <v>Epping Forest</v>
      </c>
      <c r="L93">
        <f t="shared" si="57"/>
        <v>21677</v>
      </c>
      <c r="M93" t="str">
        <f t="shared" si="58"/>
        <v>Thames Estuary &amp; Marshes</v>
      </c>
      <c r="N93" s="12">
        <f t="shared" si="59"/>
        <v>313</v>
      </c>
      <c r="O93" t="str">
        <f t="shared" si="60"/>
        <v>The Coppice, Kelvedon Hatch</v>
      </c>
      <c r="P93" t="s">
        <v>2312</v>
      </c>
      <c r="Q93" t="s">
        <v>2312</v>
      </c>
      <c r="R93" s="15">
        <f t="shared" si="61"/>
        <v>5596</v>
      </c>
      <c r="S93" s="3" t="str">
        <f t="shared" si="62"/>
        <v>The Manor</v>
      </c>
      <c r="T93" s="11">
        <f t="shared" si="63"/>
        <v>313</v>
      </c>
      <c r="U93">
        <f t="shared" si="64"/>
        <v>5960</v>
      </c>
      <c r="V93" s="11">
        <f t="shared" si="65"/>
        <v>313</v>
      </c>
      <c r="W93">
        <f t="shared" si="66"/>
        <v>114</v>
      </c>
      <c r="X93" s="18">
        <f t="shared" si="67"/>
        <v>80</v>
      </c>
      <c r="Y93">
        <f t="shared" si="68"/>
        <v>5537</v>
      </c>
      <c r="Z93">
        <f t="shared" si="69"/>
        <v>40</v>
      </c>
      <c r="AA93">
        <f t="shared" si="70"/>
        <v>1033</v>
      </c>
      <c r="AB93" s="12">
        <f t="shared" si="71"/>
        <v>5547</v>
      </c>
      <c r="AC93">
        <f t="shared" si="72"/>
        <v>5561</v>
      </c>
      <c r="AD93" s="18">
        <f t="shared" si="73"/>
        <v>117</v>
      </c>
      <c r="AE93" s="12">
        <f t="shared" si="74"/>
        <v>5253</v>
      </c>
      <c r="AF93" s="18">
        <f t="shared" si="75"/>
        <v>262</v>
      </c>
      <c r="AG93" s="19">
        <f t="shared" si="76"/>
        <v>15771</v>
      </c>
      <c r="AH93" s="11">
        <f t="shared" si="77"/>
        <v>26</v>
      </c>
      <c r="AI93" t="str">
        <f t="shared" si="78"/>
        <v>II</v>
      </c>
      <c r="AJ93">
        <f t="shared" si="79"/>
        <v>3309</v>
      </c>
      <c r="AK93">
        <f t="shared" si="80"/>
        <v>560</v>
      </c>
      <c r="AL93" s="3">
        <f t="shared" si="81"/>
        <v>3309</v>
      </c>
      <c r="AM93">
        <f t="shared" si="82"/>
        <v>5703</v>
      </c>
      <c r="AN93">
        <f t="shared" si="83"/>
        <v>5282</v>
      </c>
      <c r="AO93" s="12">
        <f t="shared" si="84"/>
        <v>2875</v>
      </c>
      <c r="AP93" s="3">
        <f t="shared" si="85"/>
        <v>1980</v>
      </c>
      <c r="AQ93" s="12" t="str">
        <f t="shared" si="86"/>
        <v>Adjacent, (17% overlap)</v>
      </c>
      <c r="AR93">
        <f t="shared" si="87"/>
        <v>10402</v>
      </c>
      <c r="AS93" s="13" t="str">
        <f t="shared" si="88"/>
        <v>Adjacent, (100% overlap)</v>
      </c>
      <c r="AT93" t="str">
        <f t="shared" si="89"/>
        <v/>
      </c>
      <c r="AU93" t="str">
        <f t="shared" si="90"/>
        <v/>
      </c>
      <c r="AV93" s="3">
        <f t="shared" si="91"/>
        <v>180</v>
      </c>
      <c r="AW93">
        <f t="shared" si="92"/>
        <v>0</v>
      </c>
      <c r="AX93">
        <f t="shared" si="93"/>
        <v>0</v>
      </c>
      <c r="AY93" s="11">
        <f t="shared" si="94"/>
        <v>100</v>
      </c>
      <c r="AZ93">
        <f t="shared" si="95"/>
        <v>0</v>
      </c>
    </row>
    <row r="94" spans="1:52">
      <c r="A94">
        <v>113</v>
      </c>
      <c r="B94" s="27" t="str">
        <f t="shared" si="48"/>
        <v>075</v>
      </c>
      <c r="C94" s="28" t="s">
        <v>1151</v>
      </c>
      <c r="D94" s="27" t="str">
        <f t="shared" si="49"/>
        <v>Housing Site</v>
      </c>
      <c r="E94" t="str">
        <f t="shared" si="50"/>
        <v>0.54</v>
      </c>
      <c r="F94" t="str">
        <f t="shared" si="51"/>
        <v>G028</v>
      </c>
      <c r="G94" t="str">
        <f t="shared" si="52"/>
        <v/>
      </c>
      <c r="H94">
        <f t="shared" si="53"/>
        <v>3513</v>
      </c>
      <c r="I94" t="str">
        <f t="shared" si="54"/>
        <v>Brentwood AQMA No.4</v>
      </c>
      <c r="J94">
        <f t="shared" si="55"/>
        <v>12967</v>
      </c>
      <c r="K94" t="str">
        <f t="shared" si="56"/>
        <v>Epping Forest</v>
      </c>
      <c r="L94">
        <f t="shared" si="57"/>
        <v>20804</v>
      </c>
      <c r="M94" t="str">
        <f t="shared" si="58"/>
        <v>Thames Estuary &amp; Marshes</v>
      </c>
      <c r="N94" s="12">
        <f t="shared" si="59"/>
        <v>621</v>
      </c>
      <c r="O94" t="str">
        <f t="shared" si="60"/>
        <v>The Coppice, Kelvedon Hatch</v>
      </c>
      <c r="P94" t="s">
        <v>2312</v>
      </c>
      <c r="Q94" t="s">
        <v>2312</v>
      </c>
      <c r="R94" s="15">
        <f t="shared" si="61"/>
        <v>5575</v>
      </c>
      <c r="S94" s="3" t="str">
        <f t="shared" si="62"/>
        <v>The Manor</v>
      </c>
      <c r="T94">
        <f t="shared" si="63"/>
        <v>620</v>
      </c>
      <c r="U94">
        <f t="shared" si="64"/>
        <v>5166</v>
      </c>
      <c r="V94">
        <f t="shared" si="65"/>
        <v>477</v>
      </c>
      <c r="W94">
        <f t="shared" si="66"/>
        <v>222</v>
      </c>
      <c r="X94" s="17">
        <f t="shared" si="67"/>
        <v>245</v>
      </c>
      <c r="Y94">
        <f t="shared" si="68"/>
        <v>5665</v>
      </c>
      <c r="Z94">
        <f t="shared" si="69"/>
        <v>544</v>
      </c>
      <c r="AA94">
        <f t="shared" si="70"/>
        <v>834</v>
      </c>
      <c r="AB94" s="12">
        <f t="shared" si="71"/>
        <v>4740</v>
      </c>
      <c r="AC94">
        <f t="shared" si="72"/>
        <v>4713</v>
      </c>
      <c r="AD94" s="11">
        <f t="shared" si="73"/>
        <v>871</v>
      </c>
      <c r="AE94" s="12">
        <f t="shared" si="74"/>
        <v>4506</v>
      </c>
      <c r="AF94" s="18">
        <f t="shared" si="75"/>
        <v>327</v>
      </c>
      <c r="AG94" s="19">
        <f t="shared" si="76"/>
        <v>23949</v>
      </c>
      <c r="AH94">
        <f t="shared" si="77"/>
        <v>225</v>
      </c>
      <c r="AI94" t="str">
        <f t="shared" si="78"/>
        <v>II</v>
      </c>
      <c r="AJ94">
        <f t="shared" si="79"/>
        <v>2954</v>
      </c>
      <c r="AK94">
        <f t="shared" si="80"/>
        <v>695</v>
      </c>
      <c r="AL94" s="3">
        <f t="shared" si="81"/>
        <v>2954</v>
      </c>
      <c r="AM94">
        <f t="shared" si="82"/>
        <v>4683</v>
      </c>
      <c r="AN94">
        <f t="shared" si="83"/>
        <v>4511</v>
      </c>
      <c r="AO94" s="12">
        <f t="shared" si="84"/>
        <v>3649</v>
      </c>
      <c r="AP94" s="3">
        <f t="shared" si="85"/>
        <v>1237</v>
      </c>
      <c r="AQ94">
        <f t="shared" si="86"/>
        <v>731</v>
      </c>
      <c r="AR94">
        <f t="shared" si="87"/>
        <v>9814</v>
      </c>
      <c r="AS94" s="13" t="str">
        <f t="shared" si="88"/>
        <v>Adjacent, (100% overlap)</v>
      </c>
      <c r="AT94" t="str">
        <f t="shared" si="89"/>
        <v/>
      </c>
      <c r="AU94" t="str">
        <f t="shared" si="90"/>
        <v/>
      </c>
      <c r="AV94" s="14" t="str">
        <f t="shared" si="91"/>
        <v>Adjacent, (100% overlap)</v>
      </c>
      <c r="AW94">
        <f t="shared" si="92"/>
        <v>0</v>
      </c>
      <c r="AX94">
        <f t="shared" si="93"/>
        <v>0</v>
      </c>
      <c r="AY94" s="11">
        <f t="shared" si="94"/>
        <v>100</v>
      </c>
      <c r="AZ94">
        <f t="shared" si="95"/>
        <v>0</v>
      </c>
    </row>
    <row r="95" spans="1:52">
      <c r="A95">
        <v>69</v>
      </c>
      <c r="B95" s="27" t="str">
        <f t="shared" si="48"/>
        <v>076</v>
      </c>
      <c r="C95" s="28" t="s">
        <v>863</v>
      </c>
      <c r="D95" s="27" t="str">
        <f t="shared" si="49"/>
        <v>Housing Site</v>
      </c>
      <c r="E95" t="str">
        <f t="shared" si="50"/>
        <v>1.69</v>
      </c>
      <c r="F95" t="str">
        <f t="shared" si="51"/>
        <v>G070A</v>
      </c>
      <c r="G95" t="str">
        <f t="shared" si="52"/>
        <v/>
      </c>
      <c r="H95">
        <f t="shared" si="53"/>
        <v>4396</v>
      </c>
      <c r="I95" t="str">
        <f t="shared" si="54"/>
        <v>Brentwood AQMA No.6</v>
      </c>
      <c r="J95">
        <f t="shared" si="55"/>
        <v>15556</v>
      </c>
      <c r="K95" t="str">
        <f t="shared" si="56"/>
        <v>Epping Forest</v>
      </c>
      <c r="L95">
        <f t="shared" si="57"/>
        <v>22680</v>
      </c>
      <c r="M95" t="str">
        <f t="shared" si="58"/>
        <v>Thames Estuary &amp; Marshes</v>
      </c>
      <c r="N95">
        <f t="shared" si="59"/>
        <v>3973</v>
      </c>
      <c r="O95" t="str">
        <f t="shared" si="60"/>
        <v>The Coppice, Kelvedon Hatch</v>
      </c>
      <c r="P95" t="s">
        <v>2312</v>
      </c>
      <c r="Q95" t="s">
        <v>2312</v>
      </c>
      <c r="R95" s="15">
        <f t="shared" si="61"/>
        <v>6414</v>
      </c>
      <c r="S95" s="3" t="str">
        <f t="shared" si="62"/>
        <v>Hutton Country Park</v>
      </c>
      <c r="T95">
        <f t="shared" si="63"/>
        <v>947</v>
      </c>
      <c r="U95">
        <f t="shared" si="64"/>
        <v>8379</v>
      </c>
      <c r="V95">
        <f t="shared" si="65"/>
        <v>449</v>
      </c>
      <c r="W95">
        <f t="shared" si="66"/>
        <v>311</v>
      </c>
      <c r="X95" s="18">
        <f t="shared" si="67"/>
        <v>88</v>
      </c>
      <c r="Y95">
        <f t="shared" si="68"/>
        <v>3418</v>
      </c>
      <c r="Z95">
        <f t="shared" si="69"/>
        <v>4675</v>
      </c>
      <c r="AA95">
        <f t="shared" si="70"/>
        <v>887</v>
      </c>
      <c r="AB95" s="12">
        <f t="shared" si="71"/>
        <v>7992</v>
      </c>
      <c r="AC95">
        <f t="shared" si="72"/>
        <v>7791</v>
      </c>
      <c r="AD95" s="18">
        <f t="shared" si="73"/>
        <v>309</v>
      </c>
      <c r="AE95" s="12">
        <f t="shared" si="74"/>
        <v>4968</v>
      </c>
      <c r="AF95" s="18">
        <f t="shared" si="75"/>
        <v>234</v>
      </c>
      <c r="AG95" s="18">
        <f t="shared" si="76"/>
        <v>29778</v>
      </c>
      <c r="AH95" s="11">
        <f t="shared" si="77"/>
        <v>8</v>
      </c>
      <c r="AI95" t="str">
        <f t="shared" si="78"/>
        <v>II</v>
      </c>
      <c r="AJ95">
        <f t="shared" si="79"/>
        <v>6591</v>
      </c>
      <c r="AK95">
        <f t="shared" si="80"/>
        <v>1572</v>
      </c>
      <c r="AL95" s="14">
        <f t="shared" si="81"/>
        <v>160</v>
      </c>
      <c r="AM95">
        <f t="shared" si="82"/>
        <v>6493</v>
      </c>
      <c r="AN95">
        <f t="shared" si="83"/>
        <v>7916</v>
      </c>
      <c r="AO95" s="12">
        <f t="shared" si="84"/>
        <v>4066</v>
      </c>
      <c r="AP95" s="3">
        <f t="shared" si="85"/>
        <v>290</v>
      </c>
      <c r="AQ95">
        <f t="shared" si="86"/>
        <v>816</v>
      </c>
      <c r="AR95">
        <f t="shared" si="87"/>
        <v>12949</v>
      </c>
      <c r="AS95" s="13" t="str">
        <f t="shared" si="88"/>
        <v>Adjacent, (89% overlap)</v>
      </c>
      <c r="AT95" t="str">
        <f t="shared" si="89"/>
        <v/>
      </c>
      <c r="AU95" t="str">
        <f t="shared" si="90"/>
        <v/>
      </c>
      <c r="AV95" s="3">
        <f t="shared" si="91"/>
        <v>400</v>
      </c>
      <c r="AW95">
        <f t="shared" si="92"/>
        <v>0</v>
      </c>
      <c r="AX95">
        <f t="shared" si="93"/>
        <v>0</v>
      </c>
      <c r="AY95" s="11">
        <f t="shared" si="94"/>
        <v>100</v>
      </c>
      <c r="AZ95">
        <f t="shared" si="95"/>
        <v>0</v>
      </c>
    </row>
    <row r="96" spans="1:52">
      <c r="A96">
        <v>68</v>
      </c>
      <c r="B96" s="27" t="str">
        <f t="shared" si="48"/>
        <v>077</v>
      </c>
      <c r="C96" s="28" t="s">
        <v>855</v>
      </c>
      <c r="D96" s="27" t="str">
        <f t="shared" si="49"/>
        <v>Housing Site</v>
      </c>
      <c r="E96" t="str">
        <f t="shared" si="50"/>
        <v>2.24</v>
      </c>
      <c r="F96" t="str">
        <f t="shared" si="51"/>
        <v>G070</v>
      </c>
      <c r="G96" t="str">
        <f t="shared" si="52"/>
        <v/>
      </c>
      <c r="H96">
        <f t="shared" si="53"/>
        <v>4651</v>
      </c>
      <c r="I96" t="str">
        <f t="shared" si="54"/>
        <v>Brentwood AQMA No.6</v>
      </c>
      <c r="J96">
        <f t="shared" si="55"/>
        <v>15286</v>
      </c>
      <c r="K96" t="str">
        <f t="shared" si="56"/>
        <v>Epping Forest</v>
      </c>
      <c r="L96">
        <f t="shared" si="57"/>
        <v>22843</v>
      </c>
      <c r="M96" t="str">
        <f t="shared" si="58"/>
        <v>Thames Estuary &amp; Marshes</v>
      </c>
      <c r="N96">
        <f t="shared" si="59"/>
        <v>3750</v>
      </c>
      <c r="O96" t="str">
        <f t="shared" si="60"/>
        <v>The Coppice, Kelvedon Hatch</v>
      </c>
      <c r="P96" t="s">
        <v>2312</v>
      </c>
      <c r="Q96" t="s">
        <v>2312</v>
      </c>
      <c r="R96" s="15">
        <f t="shared" si="61"/>
        <v>6582</v>
      </c>
      <c r="S96" s="3" t="str">
        <f t="shared" si="62"/>
        <v>Hutton Country Park</v>
      </c>
      <c r="T96">
        <f t="shared" si="63"/>
        <v>1133</v>
      </c>
      <c r="U96">
        <f t="shared" si="64"/>
        <v>8403</v>
      </c>
      <c r="V96">
        <f t="shared" si="65"/>
        <v>459</v>
      </c>
      <c r="W96">
        <f t="shared" si="66"/>
        <v>313</v>
      </c>
      <c r="X96" s="17">
        <f t="shared" si="67"/>
        <v>186</v>
      </c>
      <c r="Y96">
        <f t="shared" si="68"/>
        <v>3455</v>
      </c>
      <c r="Z96">
        <f t="shared" si="69"/>
        <v>4466</v>
      </c>
      <c r="AA96">
        <f t="shared" si="70"/>
        <v>958</v>
      </c>
      <c r="AB96" s="12">
        <f t="shared" si="71"/>
        <v>8007</v>
      </c>
      <c r="AC96">
        <f t="shared" si="72"/>
        <v>7823</v>
      </c>
      <c r="AD96" s="18">
        <f t="shared" si="73"/>
        <v>54</v>
      </c>
      <c r="AE96" s="12">
        <f t="shared" si="74"/>
        <v>5210</v>
      </c>
      <c r="AF96" s="18">
        <f t="shared" si="75"/>
        <v>239</v>
      </c>
      <c r="AG96" s="18">
        <f t="shared" si="76"/>
        <v>29778</v>
      </c>
      <c r="AH96" s="11">
        <f t="shared" si="77"/>
        <v>22</v>
      </c>
      <c r="AI96" t="str">
        <f t="shared" si="78"/>
        <v>II</v>
      </c>
      <c r="AJ96">
        <f t="shared" si="79"/>
        <v>6317</v>
      </c>
      <c r="AK96">
        <f t="shared" si="80"/>
        <v>1581</v>
      </c>
      <c r="AL96" s="14">
        <f t="shared" si="81"/>
        <v>119</v>
      </c>
      <c r="AM96">
        <f t="shared" si="82"/>
        <v>6603</v>
      </c>
      <c r="AN96">
        <f t="shared" si="83"/>
        <v>7914</v>
      </c>
      <c r="AO96" s="12">
        <f t="shared" si="84"/>
        <v>3796</v>
      </c>
      <c r="AP96" s="3">
        <f t="shared" si="85"/>
        <v>297</v>
      </c>
      <c r="AQ96">
        <f t="shared" si="86"/>
        <v>1015</v>
      </c>
      <c r="AR96">
        <f t="shared" si="87"/>
        <v>13060</v>
      </c>
      <c r="AS96" s="13" t="str">
        <f t="shared" si="88"/>
        <v>Adjacent, (99% overlap)</v>
      </c>
      <c r="AT96" t="str">
        <f t="shared" si="89"/>
        <v/>
      </c>
      <c r="AU96" t="str">
        <f t="shared" si="90"/>
        <v/>
      </c>
      <c r="AV96" s="3">
        <f t="shared" si="91"/>
        <v>256</v>
      </c>
      <c r="AW96">
        <f t="shared" si="92"/>
        <v>0</v>
      </c>
      <c r="AX96" s="12">
        <f t="shared" si="93"/>
        <v>0.26200000000000001</v>
      </c>
      <c r="AY96" s="11">
        <f t="shared" si="94"/>
        <v>99.738</v>
      </c>
      <c r="AZ96">
        <f t="shared" si="95"/>
        <v>0</v>
      </c>
    </row>
    <row r="97" spans="1:52">
      <c r="A97">
        <v>67</v>
      </c>
      <c r="B97" s="27" t="str">
        <f t="shared" si="48"/>
        <v>078</v>
      </c>
      <c r="C97" s="28" t="s">
        <v>844</v>
      </c>
      <c r="D97" s="27" t="str">
        <f t="shared" si="49"/>
        <v>Housing Site</v>
      </c>
      <c r="E97" t="str">
        <f t="shared" si="50"/>
        <v>1.83</v>
      </c>
      <c r="F97" t="str">
        <f t="shared" si="51"/>
        <v>G020</v>
      </c>
      <c r="G97" t="str">
        <f t="shared" si="52"/>
        <v/>
      </c>
      <c r="H97" s="11">
        <f t="shared" si="53"/>
        <v>721</v>
      </c>
      <c r="I97" t="str">
        <f t="shared" si="54"/>
        <v>Brentwood AQMA No.6</v>
      </c>
      <c r="J97">
        <f t="shared" si="55"/>
        <v>20504</v>
      </c>
      <c r="K97" t="str">
        <f t="shared" si="56"/>
        <v>Epping Forest</v>
      </c>
      <c r="L97">
        <f t="shared" si="57"/>
        <v>18976</v>
      </c>
      <c r="M97" t="str">
        <f t="shared" si="58"/>
        <v>Thames Estuary &amp; Marshes</v>
      </c>
      <c r="N97">
        <f t="shared" si="59"/>
        <v>5025</v>
      </c>
      <c r="O97" t="str">
        <f t="shared" si="60"/>
        <v>Norsey Wood</v>
      </c>
      <c r="P97" t="s">
        <v>2312</v>
      </c>
      <c r="Q97" t="s">
        <v>2312</v>
      </c>
      <c r="R97" s="15">
        <f t="shared" si="61"/>
        <v>4003</v>
      </c>
      <c r="S97" s="3" t="str">
        <f t="shared" si="62"/>
        <v>Hutton Country Park</v>
      </c>
      <c r="T97">
        <f t="shared" si="63"/>
        <v>982</v>
      </c>
      <c r="U97">
        <f t="shared" si="64"/>
        <v>8304</v>
      </c>
      <c r="V97">
        <f t="shared" si="65"/>
        <v>545</v>
      </c>
      <c r="W97">
        <f t="shared" si="66"/>
        <v>268</v>
      </c>
      <c r="X97" s="18">
        <f t="shared" si="67"/>
        <v>45</v>
      </c>
      <c r="Y97">
        <f t="shared" si="68"/>
        <v>2642</v>
      </c>
      <c r="Z97">
        <f t="shared" si="69"/>
        <v>1589</v>
      </c>
      <c r="AA97">
        <f t="shared" si="70"/>
        <v>2182</v>
      </c>
      <c r="AB97" s="12">
        <f t="shared" si="71"/>
        <v>8113</v>
      </c>
      <c r="AC97">
        <f t="shared" si="72"/>
        <v>7502</v>
      </c>
      <c r="AD97" s="18">
        <f t="shared" si="73"/>
        <v>293</v>
      </c>
      <c r="AE97" s="18">
        <f t="shared" si="74"/>
        <v>238</v>
      </c>
      <c r="AF97" s="18">
        <f t="shared" si="75"/>
        <v>150</v>
      </c>
      <c r="AG97" s="17">
        <f t="shared" si="76"/>
        <v>28540</v>
      </c>
      <c r="AH97" s="11">
        <f t="shared" si="77"/>
        <v>34</v>
      </c>
      <c r="AI97" t="str">
        <f t="shared" si="78"/>
        <v>II</v>
      </c>
      <c r="AJ97">
        <f t="shared" si="79"/>
        <v>3910</v>
      </c>
      <c r="AK97">
        <f t="shared" si="80"/>
        <v>1265</v>
      </c>
      <c r="AL97" s="14">
        <f t="shared" si="81"/>
        <v>193</v>
      </c>
      <c r="AM97">
        <f t="shared" si="82"/>
        <v>5670</v>
      </c>
      <c r="AN97">
        <f t="shared" si="83"/>
        <v>8211</v>
      </c>
      <c r="AO97" s="17">
        <f t="shared" si="84"/>
        <v>705</v>
      </c>
      <c r="AP97" s="3">
        <f t="shared" si="85"/>
        <v>927</v>
      </c>
      <c r="AQ97" s="12" t="str">
        <f t="shared" si="86"/>
        <v>Adjacent, (100% overlap)</v>
      </c>
      <c r="AR97">
        <f t="shared" si="87"/>
        <v>10178</v>
      </c>
      <c r="AS97" s="13" t="str">
        <f t="shared" si="88"/>
        <v>Adjacent, (96% overlap)</v>
      </c>
      <c r="AT97" t="str">
        <f t="shared" si="89"/>
        <v/>
      </c>
      <c r="AU97" t="str">
        <f t="shared" si="90"/>
        <v/>
      </c>
      <c r="AV97" s="14" t="str">
        <f t="shared" si="91"/>
        <v>Adjacent, (0% overlap)</v>
      </c>
      <c r="AW97">
        <f t="shared" si="92"/>
        <v>0</v>
      </c>
      <c r="AX97">
        <f t="shared" si="93"/>
        <v>0</v>
      </c>
      <c r="AY97" s="11">
        <f t="shared" si="94"/>
        <v>100</v>
      </c>
      <c r="AZ97">
        <f t="shared" si="95"/>
        <v>0</v>
      </c>
    </row>
    <row r="98" spans="1:52">
      <c r="A98">
        <v>66</v>
      </c>
      <c r="B98" s="27" t="str">
        <f t="shared" si="48"/>
        <v>079A</v>
      </c>
      <c r="C98" s="28" t="s">
        <v>1364</v>
      </c>
      <c r="D98" s="27" t="str">
        <f t="shared" si="49"/>
        <v>Housing Site</v>
      </c>
      <c r="E98" t="str">
        <f t="shared" si="50"/>
        <v>1.39</v>
      </c>
      <c r="F98" t="str">
        <f t="shared" si="51"/>
        <v>G101B</v>
      </c>
      <c r="G98" t="str">
        <f t="shared" si="52"/>
        <v>Potential</v>
      </c>
      <c r="H98" s="11">
        <f t="shared" si="53"/>
        <v>116</v>
      </c>
      <c r="I98" t="str">
        <f t="shared" si="54"/>
        <v>Brentwood AQMA No.5</v>
      </c>
      <c r="J98">
        <f t="shared" si="55"/>
        <v>19040</v>
      </c>
      <c r="K98" t="str">
        <f t="shared" si="56"/>
        <v>Epping Forest</v>
      </c>
      <c r="L98">
        <f t="shared" si="57"/>
        <v>18272</v>
      </c>
      <c r="M98" t="str">
        <f t="shared" si="58"/>
        <v>Thames Estuary &amp; Marshes</v>
      </c>
      <c r="N98">
        <f t="shared" si="59"/>
        <v>5180</v>
      </c>
      <c r="O98" t="str">
        <f t="shared" si="60"/>
        <v>Norsey Wood</v>
      </c>
      <c r="P98" t="s">
        <v>2312</v>
      </c>
      <c r="Q98" t="s">
        <v>2312</v>
      </c>
      <c r="R98" s="15">
        <f t="shared" si="61"/>
        <v>2420</v>
      </c>
      <c r="S98" s="3" t="str">
        <f t="shared" si="62"/>
        <v>Hutton Country Park</v>
      </c>
      <c r="T98">
        <f t="shared" si="63"/>
        <v>607</v>
      </c>
      <c r="U98">
        <f t="shared" si="64"/>
        <v>6382</v>
      </c>
      <c r="V98">
        <f t="shared" si="65"/>
        <v>607</v>
      </c>
      <c r="W98">
        <f t="shared" si="66"/>
        <v>89</v>
      </c>
      <c r="X98" s="17">
        <f t="shared" si="67"/>
        <v>154</v>
      </c>
      <c r="Y98">
        <f t="shared" si="68"/>
        <v>4458</v>
      </c>
      <c r="Z98">
        <f t="shared" si="69"/>
        <v>12</v>
      </c>
      <c r="AA98">
        <f t="shared" si="70"/>
        <v>2718</v>
      </c>
      <c r="AB98" s="12">
        <f t="shared" si="71"/>
        <v>6174</v>
      </c>
      <c r="AC98">
        <f t="shared" si="72"/>
        <v>5590</v>
      </c>
      <c r="AD98" s="18">
        <f t="shared" si="73"/>
        <v>795</v>
      </c>
      <c r="AE98" s="12">
        <f t="shared" si="74"/>
        <v>966</v>
      </c>
      <c r="AF98" s="18">
        <f t="shared" si="75"/>
        <v>210</v>
      </c>
      <c r="AG98" s="18">
        <f t="shared" si="76"/>
        <v>32723</v>
      </c>
      <c r="AH98">
        <f t="shared" si="77"/>
        <v>245</v>
      </c>
      <c r="AI98" t="str">
        <f t="shared" si="78"/>
        <v>II</v>
      </c>
      <c r="AJ98">
        <f t="shared" si="79"/>
        <v>5767</v>
      </c>
      <c r="AK98">
        <f t="shared" si="80"/>
        <v>1241</v>
      </c>
      <c r="AL98" s="14">
        <f t="shared" si="81"/>
        <v>252</v>
      </c>
      <c r="AM98">
        <f t="shared" si="82"/>
        <v>3760</v>
      </c>
      <c r="AN98">
        <f t="shared" si="83"/>
        <v>6271</v>
      </c>
      <c r="AO98" s="17">
        <f t="shared" si="84"/>
        <v>1025</v>
      </c>
      <c r="AP98" s="3">
        <f t="shared" si="85"/>
        <v>114</v>
      </c>
      <c r="AQ98" s="12" t="str">
        <f t="shared" si="86"/>
        <v>Adjacent, (100% overlap)</v>
      </c>
      <c r="AR98">
        <f t="shared" si="87"/>
        <v>9018</v>
      </c>
      <c r="AS98" s="13" t="str">
        <f t="shared" si="88"/>
        <v>Adjacent, (100% overlap)</v>
      </c>
      <c r="AT98" t="str">
        <f t="shared" si="89"/>
        <v/>
      </c>
      <c r="AU98" t="str">
        <f t="shared" si="90"/>
        <v/>
      </c>
      <c r="AV98" s="3">
        <f t="shared" si="91"/>
        <v>341</v>
      </c>
      <c r="AW98">
        <f t="shared" si="92"/>
        <v>0</v>
      </c>
      <c r="AX98">
        <f t="shared" si="93"/>
        <v>0</v>
      </c>
      <c r="AY98" s="11">
        <f t="shared" si="94"/>
        <v>100</v>
      </c>
      <c r="AZ98">
        <f t="shared" si="95"/>
        <v>0</v>
      </c>
    </row>
    <row r="99" spans="1:52">
      <c r="A99">
        <v>147</v>
      </c>
      <c r="B99" s="27" t="str">
        <f t="shared" si="48"/>
        <v>079B</v>
      </c>
      <c r="C99" s="28" t="s">
        <v>1364</v>
      </c>
      <c r="D99" s="27" t="str">
        <f t="shared" si="49"/>
        <v>Housing Site</v>
      </c>
      <c r="E99" t="str">
        <f t="shared" si="50"/>
        <v>1.22</v>
      </c>
      <c r="F99" t="str">
        <f t="shared" si="51"/>
        <v>G101A</v>
      </c>
      <c r="G99" t="str">
        <f t="shared" si="52"/>
        <v>Discounted</v>
      </c>
      <c r="H99" s="11">
        <f t="shared" si="53"/>
        <v>22</v>
      </c>
      <c r="I99" t="str">
        <f t="shared" si="54"/>
        <v>Brentwood AQMA No.5</v>
      </c>
      <c r="J99">
        <f t="shared" si="55"/>
        <v>18872</v>
      </c>
      <c r="K99" t="str">
        <f t="shared" si="56"/>
        <v>Epping Forest</v>
      </c>
      <c r="L99">
        <f t="shared" si="57"/>
        <v>18316</v>
      </c>
      <c r="M99" t="str">
        <f t="shared" si="58"/>
        <v>Thames Estuary &amp; Marshes</v>
      </c>
      <c r="N99">
        <f t="shared" si="59"/>
        <v>5326</v>
      </c>
      <c r="O99" t="str">
        <f t="shared" si="60"/>
        <v>Norsey Wood</v>
      </c>
      <c r="P99" t="s">
        <v>2312</v>
      </c>
      <c r="Q99" t="s">
        <v>2312</v>
      </c>
      <c r="R99" s="15">
        <f t="shared" si="61"/>
        <v>2357</v>
      </c>
      <c r="S99" s="3" t="str">
        <f t="shared" si="62"/>
        <v>Hutton Country Park</v>
      </c>
      <c r="T99">
        <f t="shared" si="63"/>
        <v>719</v>
      </c>
      <c r="U99">
        <f t="shared" si="64"/>
        <v>6247</v>
      </c>
      <c r="V99">
        <f t="shared" si="65"/>
        <v>719</v>
      </c>
      <c r="W99">
        <f t="shared" si="66"/>
        <v>16</v>
      </c>
      <c r="X99" s="17">
        <f t="shared" si="67"/>
        <v>197</v>
      </c>
      <c r="Y99">
        <f t="shared" si="68"/>
        <v>4653</v>
      </c>
      <c r="Z99">
        <f t="shared" si="69"/>
        <v>145</v>
      </c>
      <c r="AA99">
        <f t="shared" si="70"/>
        <v>2721</v>
      </c>
      <c r="AB99" s="12">
        <f t="shared" si="71"/>
        <v>6033</v>
      </c>
      <c r="AC99">
        <f t="shared" si="72"/>
        <v>5457</v>
      </c>
      <c r="AD99" s="11">
        <f t="shared" si="73"/>
        <v>906</v>
      </c>
      <c r="AE99" s="12">
        <f t="shared" si="74"/>
        <v>1140</v>
      </c>
      <c r="AF99" s="18">
        <f t="shared" si="75"/>
        <v>165</v>
      </c>
      <c r="AG99" s="18">
        <f t="shared" si="76"/>
        <v>32723</v>
      </c>
      <c r="AH99">
        <f t="shared" si="77"/>
        <v>116</v>
      </c>
      <c r="AI99" t="str">
        <f t="shared" si="78"/>
        <v>II</v>
      </c>
      <c r="AJ99">
        <f t="shared" si="79"/>
        <v>5904</v>
      </c>
      <c r="AK99">
        <f t="shared" si="80"/>
        <v>1150</v>
      </c>
      <c r="AL99" s="3">
        <f t="shared" si="81"/>
        <v>448</v>
      </c>
      <c r="AM99">
        <f t="shared" si="82"/>
        <v>3630</v>
      </c>
      <c r="AN99">
        <f t="shared" si="83"/>
        <v>6130</v>
      </c>
      <c r="AO99" s="17">
        <f t="shared" si="84"/>
        <v>1218</v>
      </c>
      <c r="AP99" s="3">
        <f t="shared" si="85"/>
        <v>84</v>
      </c>
      <c r="AQ99" s="12" t="str">
        <f t="shared" si="86"/>
        <v>Adjacent, (100% overlap)</v>
      </c>
      <c r="AR99">
        <f t="shared" si="87"/>
        <v>9016</v>
      </c>
      <c r="AS99" s="13" t="str">
        <f t="shared" si="88"/>
        <v>Adjacent, (100% overlap)</v>
      </c>
      <c r="AT99" t="str">
        <f t="shared" si="89"/>
        <v/>
      </c>
      <c r="AU99" t="str">
        <f t="shared" si="90"/>
        <v/>
      </c>
      <c r="AV99" s="3">
        <f t="shared" si="91"/>
        <v>516</v>
      </c>
      <c r="AW99">
        <f t="shared" si="92"/>
        <v>0</v>
      </c>
      <c r="AX99">
        <f t="shared" si="93"/>
        <v>0</v>
      </c>
      <c r="AY99" s="11">
        <f t="shared" si="94"/>
        <v>100</v>
      </c>
      <c r="AZ99">
        <f t="shared" si="95"/>
        <v>0</v>
      </c>
    </row>
    <row r="100" spans="1:52">
      <c r="A100">
        <v>145</v>
      </c>
      <c r="B100" s="27" t="str">
        <f t="shared" si="48"/>
        <v>080</v>
      </c>
      <c r="C100" s="28" t="s">
        <v>1174</v>
      </c>
      <c r="D100" s="27" t="str">
        <f t="shared" si="49"/>
        <v>Housing Site</v>
      </c>
      <c r="E100" t="str">
        <f t="shared" si="50"/>
        <v>0.18</v>
      </c>
      <c r="F100" t="str">
        <f t="shared" si="51"/>
        <v>G068</v>
      </c>
      <c r="G100" t="str">
        <f t="shared" si="52"/>
        <v/>
      </c>
      <c r="H100">
        <f t="shared" si="53"/>
        <v>4538</v>
      </c>
      <c r="I100" t="str">
        <f t="shared" si="54"/>
        <v>Brentwood AQMA No.4</v>
      </c>
      <c r="J100">
        <f t="shared" si="55"/>
        <v>13744</v>
      </c>
      <c r="K100" t="str">
        <f t="shared" si="56"/>
        <v>Epping Forest</v>
      </c>
      <c r="L100">
        <f t="shared" si="57"/>
        <v>21407</v>
      </c>
      <c r="M100" t="str">
        <f t="shared" si="58"/>
        <v>Thames Estuary &amp; Marshes</v>
      </c>
      <c r="N100" s="11">
        <f t="shared" si="59"/>
        <v>1172</v>
      </c>
      <c r="O100" t="str">
        <f t="shared" si="60"/>
        <v>The Coppice, Kelvedon Hatch</v>
      </c>
      <c r="P100" t="s">
        <v>2312</v>
      </c>
      <c r="Q100" t="s">
        <v>2312</v>
      </c>
      <c r="R100" s="15">
        <f t="shared" si="61"/>
        <v>5793</v>
      </c>
      <c r="S100" s="3" t="str">
        <f t="shared" si="62"/>
        <v>Hutton Country Park</v>
      </c>
      <c r="T100" s="11">
        <f t="shared" si="63"/>
        <v>276</v>
      </c>
      <c r="U100">
        <f t="shared" si="64"/>
        <v>6024</v>
      </c>
      <c r="V100" s="11">
        <f t="shared" si="65"/>
        <v>275</v>
      </c>
      <c r="W100">
        <f t="shared" si="66"/>
        <v>149</v>
      </c>
      <c r="X100" s="18">
        <f t="shared" si="67"/>
        <v>94</v>
      </c>
      <c r="Y100">
        <f t="shared" si="68"/>
        <v>6525</v>
      </c>
      <c r="Z100">
        <f t="shared" si="69"/>
        <v>1656</v>
      </c>
      <c r="AA100">
        <f t="shared" si="70"/>
        <v>220</v>
      </c>
      <c r="AB100" s="12">
        <f t="shared" si="71"/>
        <v>5597</v>
      </c>
      <c r="AC100">
        <f t="shared" si="72"/>
        <v>5505</v>
      </c>
      <c r="AD100" s="12">
        <f t="shared" si="73"/>
        <v>1614</v>
      </c>
      <c r="AE100" s="12">
        <f t="shared" si="74"/>
        <v>5235</v>
      </c>
      <c r="AF100" s="12">
        <f t="shared" si="75"/>
        <v>1342</v>
      </c>
      <c r="AG100" s="17">
        <f t="shared" si="76"/>
        <v>24891</v>
      </c>
      <c r="AH100" s="11">
        <f t="shared" si="77"/>
        <v>16</v>
      </c>
      <c r="AI100" t="str">
        <f t="shared" si="78"/>
        <v>II</v>
      </c>
      <c r="AJ100">
        <f t="shared" si="79"/>
        <v>4305</v>
      </c>
      <c r="AK100">
        <f t="shared" si="80"/>
        <v>1963</v>
      </c>
      <c r="AL100" s="3">
        <f t="shared" si="81"/>
        <v>2389</v>
      </c>
      <c r="AM100">
        <f t="shared" si="82"/>
        <v>4972</v>
      </c>
      <c r="AN100">
        <f t="shared" si="83"/>
        <v>5423</v>
      </c>
      <c r="AO100" s="12">
        <f t="shared" si="84"/>
        <v>3152</v>
      </c>
      <c r="AP100" s="3">
        <f t="shared" si="85"/>
        <v>1881</v>
      </c>
      <c r="AQ100">
        <f t="shared" si="86"/>
        <v>1041</v>
      </c>
      <c r="AR100">
        <f t="shared" si="87"/>
        <v>10883</v>
      </c>
      <c r="AS100" s="13" t="str">
        <f t="shared" si="88"/>
        <v>Adjacent, (70% overlap)</v>
      </c>
      <c r="AT100" t="str">
        <f t="shared" si="89"/>
        <v>Y</v>
      </c>
      <c r="AU100" t="str">
        <f t="shared" si="90"/>
        <v/>
      </c>
      <c r="AV100" s="3">
        <f t="shared" si="91"/>
        <v>100</v>
      </c>
      <c r="AW100">
        <f t="shared" si="92"/>
        <v>0</v>
      </c>
      <c r="AX100">
        <f t="shared" si="93"/>
        <v>0</v>
      </c>
      <c r="AY100" s="11">
        <f t="shared" si="94"/>
        <v>100</v>
      </c>
      <c r="AZ100">
        <f t="shared" si="95"/>
        <v>0</v>
      </c>
    </row>
    <row r="101" spans="1:52">
      <c r="A101">
        <v>47</v>
      </c>
      <c r="B101" s="27" t="str">
        <f t="shared" si="48"/>
        <v>081</v>
      </c>
      <c r="C101" s="28" t="s">
        <v>2393</v>
      </c>
      <c r="D101" s="27" t="str">
        <f t="shared" si="49"/>
        <v>Housing Site</v>
      </c>
      <c r="E101" t="str">
        <f t="shared" si="50"/>
        <v>3.2</v>
      </c>
      <c r="F101" t="str">
        <f t="shared" si="51"/>
        <v/>
      </c>
      <c r="G101" t="str">
        <f t="shared" si="52"/>
        <v>Y</v>
      </c>
      <c r="H101">
        <f t="shared" si="53"/>
        <v>2012</v>
      </c>
      <c r="I101" t="str">
        <f t="shared" si="54"/>
        <v>Brentwood AQMA No.7</v>
      </c>
      <c r="J101">
        <f t="shared" si="55"/>
        <v>16376</v>
      </c>
      <c r="K101" t="str">
        <f t="shared" si="56"/>
        <v>Epping Forest</v>
      </c>
      <c r="L101">
        <f t="shared" si="57"/>
        <v>14356</v>
      </c>
      <c r="M101" t="str">
        <f t="shared" si="58"/>
        <v>Thames Estuary &amp; Marshes</v>
      </c>
      <c r="N101" s="12">
        <f t="shared" si="59"/>
        <v>494</v>
      </c>
      <c r="O101" t="str">
        <f t="shared" si="60"/>
        <v>Thorndon Park</v>
      </c>
      <c r="P101" t="s">
        <v>2312</v>
      </c>
      <c r="Q101" t="s">
        <v>2312</v>
      </c>
      <c r="R101" s="15">
        <f t="shared" si="61"/>
        <v>3668</v>
      </c>
      <c r="S101" s="3" t="str">
        <f t="shared" si="62"/>
        <v>The Manor</v>
      </c>
      <c r="T101" s="12" t="str">
        <f t="shared" si="63"/>
        <v>Adjacent, (0% overlap)</v>
      </c>
      <c r="U101" t="str">
        <f t="shared" si="64"/>
        <v>Adjacent, (100% overlap)</v>
      </c>
      <c r="V101" s="12" t="str">
        <f t="shared" si="65"/>
        <v>Adjacent, (0% overlap)</v>
      </c>
      <c r="W101" s="11" t="str">
        <f t="shared" si="66"/>
        <v>Adjacent, (22% overlap)</v>
      </c>
      <c r="X101" s="18">
        <f t="shared" si="67"/>
        <v>22</v>
      </c>
      <c r="Y101">
        <f t="shared" si="68"/>
        <v>3396</v>
      </c>
      <c r="Z101">
        <f t="shared" si="69"/>
        <v>722</v>
      </c>
      <c r="AA101">
        <f t="shared" si="70"/>
        <v>1124</v>
      </c>
      <c r="AB101" s="12">
        <f t="shared" si="71"/>
        <v>2223</v>
      </c>
      <c r="AC101">
        <f t="shared" si="72"/>
        <v>0</v>
      </c>
      <c r="AD101" s="18">
        <f t="shared" si="73"/>
        <v>196</v>
      </c>
      <c r="AE101" s="18">
        <f t="shared" si="74"/>
        <v>139</v>
      </c>
      <c r="AF101" s="18">
        <f t="shared" si="75"/>
        <v>37</v>
      </c>
      <c r="AG101" s="19">
        <f t="shared" si="76"/>
        <v>17534</v>
      </c>
      <c r="AH101">
        <f t="shared" si="77"/>
        <v>166</v>
      </c>
      <c r="AI101" t="str">
        <f t="shared" si="78"/>
        <v>II</v>
      </c>
      <c r="AJ101">
        <f t="shared" si="79"/>
        <v>822</v>
      </c>
      <c r="AK101">
        <f t="shared" si="80"/>
        <v>1997</v>
      </c>
      <c r="AL101" s="3">
        <f t="shared" si="81"/>
        <v>821</v>
      </c>
      <c r="AM101">
        <f t="shared" si="82"/>
        <v>1178</v>
      </c>
      <c r="AN101">
        <f t="shared" si="83"/>
        <v>105</v>
      </c>
      <c r="AO101" s="18">
        <f t="shared" si="84"/>
        <v>0</v>
      </c>
      <c r="AP101" s="3">
        <f t="shared" si="85"/>
        <v>1528</v>
      </c>
      <c r="AQ101" s="11">
        <f t="shared" si="86"/>
        <v>24</v>
      </c>
      <c r="AR101">
        <f t="shared" si="87"/>
        <v>2934</v>
      </c>
      <c r="AS101" s="13" t="str">
        <f t="shared" si="88"/>
        <v>Adjacent, (16% overlap)</v>
      </c>
      <c r="AT101" t="str">
        <f t="shared" si="89"/>
        <v/>
      </c>
      <c r="AU101" t="str">
        <f t="shared" si="90"/>
        <v/>
      </c>
      <c r="AV101" s="3">
        <f t="shared" si="91"/>
        <v>257</v>
      </c>
      <c r="AW101">
        <f t="shared" si="92"/>
        <v>0</v>
      </c>
      <c r="AX101">
        <f t="shared" si="93"/>
        <v>0</v>
      </c>
      <c r="AY101">
        <f t="shared" si="94"/>
        <v>0</v>
      </c>
      <c r="AZ101">
        <f t="shared" si="95"/>
        <v>0</v>
      </c>
    </row>
    <row r="102" spans="1:52">
      <c r="A102">
        <v>48</v>
      </c>
      <c r="B102" s="27" t="str">
        <f t="shared" si="48"/>
        <v>082</v>
      </c>
      <c r="C102" s="28" t="s">
        <v>2394</v>
      </c>
      <c r="D102" s="27" t="str">
        <f t="shared" si="49"/>
        <v>Housing Site</v>
      </c>
      <c r="E102" t="str">
        <f t="shared" si="50"/>
        <v>0.42</v>
      </c>
      <c r="F102" t="str">
        <f t="shared" si="51"/>
        <v/>
      </c>
      <c r="G102" t="str">
        <f t="shared" si="52"/>
        <v/>
      </c>
      <c r="H102">
        <f t="shared" si="53"/>
        <v>1182</v>
      </c>
      <c r="I102" t="str">
        <f t="shared" si="54"/>
        <v>Havering AQMA</v>
      </c>
      <c r="J102">
        <f t="shared" si="55"/>
        <v>17718</v>
      </c>
      <c r="K102" t="str">
        <f t="shared" si="56"/>
        <v>Epping Forest</v>
      </c>
      <c r="L102">
        <f t="shared" si="57"/>
        <v>12718</v>
      </c>
      <c r="M102" t="str">
        <f t="shared" si="58"/>
        <v>Thames Estuary &amp; Marshes</v>
      </c>
      <c r="N102" s="11">
        <f t="shared" si="59"/>
        <v>1698</v>
      </c>
      <c r="O102" t="str">
        <f t="shared" si="60"/>
        <v>Thorndon Park</v>
      </c>
      <c r="P102" t="s">
        <v>2312</v>
      </c>
      <c r="Q102" t="s">
        <v>2312</v>
      </c>
      <c r="R102" s="15">
        <f t="shared" si="61"/>
        <v>2010</v>
      </c>
      <c r="S102" s="3" t="str">
        <f t="shared" si="62"/>
        <v>Cranham Brickfields</v>
      </c>
      <c r="T102" s="11">
        <f t="shared" si="63"/>
        <v>387</v>
      </c>
      <c r="U102" t="str">
        <f t="shared" si="64"/>
        <v>Adjacent, (100% overlap)</v>
      </c>
      <c r="V102" s="12" t="str">
        <f t="shared" si="65"/>
        <v>Adjacent, (100% overlap)</v>
      </c>
      <c r="W102">
        <f t="shared" si="66"/>
        <v>232</v>
      </c>
      <c r="X102" s="17">
        <f t="shared" si="67"/>
        <v>172</v>
      </c>
      <c r="Y102">
        <f t="shared" si="68"/>
        <v>3023</v>
      </c>
      <c r="Z102">
        <f t="shared" si="69"/>
        <v>2897</v>
      </c>
      <c r="AA102">
        <f t="shared" si="70"/>
        <v>1925</v>
      </c>
      <c r="AB102" s="12">
        <f t="shared" si="71"/>
        <v>4693</v>
      </c>
      <c r="AC102">
        <f t="shared" si="72"/>
        <v>2165</v>
      </c>
      <c r="AD102" s="12">
        <f t="shared" si="73"/>
        <v>2474</v>
      </c>
      <c r="AE102" s="12">
        <f t="shared" si="74"/>
        <v>2094</v>
      </c>
      <c r="AF102" s="12">
        <f t="shared" si="75"/>
        <v>2302</v>
      </c>
      <c r="AG102" s="19">
        <f t="shared" si="76"/>
        <v>17534</v>
      </c>
      <c r="AH102">
        <f t="shared" si="77"/>
        <v>334</v>
      </c>
      <c r="AI102" t="str">
        <f t="shared" si="78"/>
        <v>II</v>
      </c>
      <c r="AJ102">
        <f t="shared" si="79"/>
        <v>1851</v>
      </c>
      <c r="AK102">
        <f t="shared" si="80"/>
        <v>4464</v>
      </c>
      <c r="AL102" s="3">
        <f t="shared" si="81"/>
        <v>1157</v>
      </c>
      <c r="AM102">
        <f t="shared" si="82"/>
        <v>3632</v>
      </c>
      <c r="AN102">
        <f t="shared" si="83"/>
        <v>1993</v>
      </c>
      <c r="AO102" s="17">
        <f t="shared" si="84"/>
        <v>1146</v>
      </c>
      <c r="AP102" s="3">
        <f t="shared" si="85"/>
        <v>656</v>
      </c>
      <c r="AQ102" s="12" t="str">
        <f t="shared" si="86"/>
        <v>Adjacent, (100% overlap)</v>
      </c>
      <c r="AR102">
        <f t="shared" si="87"/>
        <v>576</v>
      </c>
      <c r="AS102" s="13" t="str">
        <f t="shared" si="88"/>
        <v>Adjacent, (100% overlap)</v>
      </c>
      <c r="AT102" t="str">
        <f t="shared" si="89"/>
        <v>Y</v>
      </c>
      <c r="AU102" t="str">
        <f t="shared" si="90"/>
        <v/>
      </c>
      <c r="AV102" s="3">
        <f t="shared" si="91"/>
        <v>367</v>
      </c>
      <c r="AW102">
        <f t="shared" si="92"/>
        <v>0</v>
      </c>
      <c r="AX102">
        <f t="shared" si="93"/>
        <v>0</v>
      </c>
      <c r="AY102" s="11">
        <f t="shared" si="94"/>
        <v>100</v>
      </c>
      <c r="AZ102">
        <f t="shared" si="95"/>
        <v>0</v>
      </c>
    </row>
    <row r="103" spans="1:52">
      <c r="A103">
        <v>50</v>
      </c>
      <c r="B103" s="27" t="str">
        <f t="shared" si="48"/>
        <v>083</v>
      </c>
      <c r="C103" s="28" t="s">
        <v>2395</v>
      </c>
      <c r="D103" s="27" t="str">
        <f t="shared" si="49"/>
        <v>Housing Site</v>
      </c>
      <c r="E103" t="str">
        <f t="shared" si="50"/>
        <v>2.21</v>
      </c>
      <c r="F103" t="str">
        <f t="shared" si="51"/>
        <v/>
      </c>
      <c r="G103" t="str">
        <f t="shared" si="52"/>
        <v/>
      </c>
      <c r="H103">
        <f t="shared" si="53"/>
        <v>1647</v>
      </c>
      <c r="I103" t="str">
        <f t="shared" si="54"/>
        <v>Brentwood AQMA No.7</v>
      </c>
      <c r="J103">
        <f t="shared" si="55"/>
        <v>15803</v>
      </c>
      <c r="K103" t="str">
        <f t="shared" si="56"/>
        <v>Epping Forest</v>
      </c>
      <c r="L103">
        <f t="shared" si="57"/>
        <v>15022</v>
      </c>
      <c r="M103" t="str">
        <f t="shared" si="58"/>
        <v>Thames Estuary &amp; Marshes</v>
      </c>
      <c r="N103" s="11">
        <f t="shared" si="59"/>
        <v>957</v>
      </c>
      <c r="O103" t="str">
        <f t="shared" si="60"/>
        <v>Thorndon Park</v>
      </c>
      <c r="P103" t="s">
        <v>2312</v>
      </c>
      <c r="Q103" t="s">
        <v>2312</v>
      </c>
      <c r="R103" s="15">
        <f t="shared" si="61"/>
        <v>3208</v>
      </c>
      <c r="S103" s="3" t="str">
        <f t="shared" si="62"/>
        <v>The Manor</v>
      </c>
      <c r="T103" s="11">
        <f t="shared" si="63"/>
        <v>33</v>
      </c>
      <c r="U103" t="str">
        <f t="shared" si="64"/>
        <v>Adjacent, (100% overlap)</v>
      </c>
      <c r="V103" s="11">
        <f t="shared" si="65"/>
        <v>12</v>
      </c>
      <c r="W103" s="11" t="str">
        <f t="shared" si="66"/>
        <v>Adjacent, (78% overlap)</v>
      </c>
      <c r="X103" s="18">
        <f t="shared" si="67"/>
        <v>2</v>
      </c>
      <c r="Y103">
        <f t="shared" si="68"/>
        <v>3076</v>
      </c>
      <c r="Z103">
        <f t="shared" si="69"/>
        <v>102</v>
      </c>
      <c r="AA103">
        <f t="shared" si="70"/>
        <v>926</v>
      </c>
      <c r="AB103" s="12">
        <f t="shared" si="71"/>
        <v>1874</v>
      </c>
      <c r="AC103">
        <f t="shared" si="72"/>
        <v>356</v>
      </c>
      <c r="AD103" s="18">
        <f t="shared" si="73"/>
        <v>163</v>
      </c>
      <c r="AE103" s="11">
        <f t="shared" si="74"/>
        <v>444</v>
      </c>
      <c r="AF103" s="18">
        <f t="shared" si="75"/>
        <v>140</v>
      </c>
      <c r="AG103" s="19">
        <f t="shared" si="76"/>
        <v>17174</v>
      </c>
      <c r="AH103" s="12">
        <f t="shared" si="77"/>
        <v>0</v>
      </c>
      <c r="AI103" t="str">
        <f t="shared" si="78"/>
        <v>II</v>
      </c>
      <c r="AJ103">
        <f t="shared" si="79"/>
        <v>792</v>
      </c>
      <c r="AK103">
        <f t="shared" si="80"/>
        <v>1555</v>
      </c>
      <c r="AL103" s="3">
        <f t="shared" si="81"/>
        <v>774</v>
      </c>
      <c r="AM103">
        <f t="shared" si="82"/>
        <v>773</v>
      </c>
      <c r="AN103">
        <f t="shared" si="83"/>
        <v>10</v>
      </c>
      <c r="AO103" s="18">
        <f t="shared" si="84"/>
        <v>458</v>
      </c>
      <c r="AP103" s="3">
        <f t="shared" si="85"/>
        <v>898</v>
      </c>
      <c r="AQ103" s="11">
        <f t="shared" si="86"/>
        <v>23</v>
      </c>
      <c r="AR103">
        <f t="shared" si="87"/>
        <v>3323</v>
      </c>
      <c r="AS103" s="13" t="str">
        <f t="shared" si="88"/>
        <v>Adjacent, (99% overlap)</v>
      </c>
      <c r="AT103" t="str">
        <f t="shared" si="89"/>
        <v>Y</v>
      </c>
      <c r="AU103" t="str">
        <f t="shared" si="90"/>
        <v/>
      </c>
      <c r="AV103" s="3">
        <f t="shared" si="91"/>
        <v>871</v>
      </c>
      <c r="AW103">
        <f t="shared" si="92"/>
        <v>0</v>
      </c>
      <c r="AX103">
        <f t="shared" si="93"/>
        <v>0</v>
      </c>
      <c r="AY103">
        <f t="shared" si="94"/>
        <v>0</v>
      </c>
      <c r="AZ103">
        <f t="shared" si="95"/>
        <v>0</v>
      </c>
    </row>
    <row r="104" spans="1:52">
      <c r="A104">
        <v>49</v>
      </c>
      <c r="B104" s="27" t="str">
        <f t="shared" si="48"/>
        <v>084</v>
      </c>
      <c r="C104" s="28" t="s">
        <v>2396</v>
      </c>
      <c r="D104" s="27" t="str">
        <f t="shared" si="49"/>
        <v>Housing Site</v>
      </c>
      <c r="E104" t="str">
        <f t="shared" si="50"/>
        <v>0.17</v>
      </c>
      <c r="F104" t="str">
        <f t="shared" si="51"/>
        <v/>
      </c>
      <c r="G104" t="str">
        <f t="shared" si="52"/>
        <v/>
      </c>
      <c r="H104">
        <f t="shared" si="53"/>
        <v>1091</v>
      </c>
      <c r="I104" t="str">
        <f t="shared" si="54"/>
        <v>Brentwood AQMA No.7</v>
      </c>
      <c r="J104">
        <f t="shared" si="55"/>
        <v>15626</v>
      </c>
      <c r="K104" t="str">
        <f t="shared" si="56"/>
        <v>Epping Forest</v>
      </c>
      <c r="L104">
        <f t="shared" si="57"/>
        <v>15565</v>
      </c>
      <c r="M104" t="str">
        <f t="shared" si="58"/>
        <v>Thames Estuary &amp; Marshes</v>
      </c>
      <c r="N104" s="11">
        <f t="shared" si="59"/>
        <v>952</v>
      </c>
      <c r="O104" t="str">
        <f t="shared" si="60"/>
        <v>Thorndon Park</v>
      </c>
      <c r="P104" t="s">
        <v>2312</v>
      </c>
      <c r="Q104" t="s">
        <v>2312</v>
      </c>
      <c r="R104" s="15">
        <f t="shared" si="61"/>
        <v>3383</v>
      </c>
      <c r="S104" s="3" t="str">
        <f t="shared" si="62"/>
        <v>The Manor</v>
      </c>
      <c r="T104">
        <f t="shared" si="63"/>
        <v>633</v>
      </c>
      <c r="U104">
        <f t="shared" si="64"/>
        <v>159</v>
      </c>
      <c r="V104">
        <f t="shared" si="65"/>
        <v>633</v>
      </c>
      <c r="W104">
        <f t="shared" si="66"/>
        <v>159</v>
      </c>
      <c r="X104" s="18">
        <f t="shared" si="67"/>
        <v>104</v>
      </c>
      <c r="Y104">
        <f t="shared" si="68"/>
        <v>3523</v>
      </c>
      <c r="Z104">
        <f t="shared" si="69"/>
        <v>142</v>
      </c>
      <c r="AA104">
        <f t="shared" si="70"/>
        <v>1488</v>
      </c>
      <c r="AB104" s="11">
        <f t="shared" si="71"/>
        <v>1316</v>
      </c>
      <c r="AC104">
        <f t="shared" si="72"/>
        <v>1195</v>
      </c>
      <c r="AD104" s="18">
        <f t="shared" si="73"/>
        <v>387</v>
      </c>
      <c r="AE104" s="11">
        <f t="shared" si="74"/>
        <v>572</v>
      </c>
      <c r="AF104" s="12" t="str">
        <f t="shared" si="75"/>
        <v>Adjacent, (100% overlap)</v>
      </c>
      <c r="AG104" s="19">
        <f t="shared" si="76"/>
        <v>19647</v>
      </c>
      <c r="AH104">
        <f t="shared" si="77"/>
        <v>255</v>
      </c>
      <c r="AI104" t="str">
        <f t="shared" si="78"/>
        <v>II</v>
      </c>
      <c r="AJ104">
        <f t="shared" si="79"/>
        <v>1598</v>
      </c>
      <c r="AK104">
        <f t="shared" si="80"/>
        <v>966</v>
      </c>
      <c r="AL104" s="3">
        <f t="shared" si="81"/>
        <v>751</v>
      </c>
      <c r="AM104">
        <f t="shared" si="82"/>
        <v>171</v>
      </c>
      <c r="AN104">
        <f t="shared" si="83"/>
        <v>199</v>
      </c>
      <c r="AO104" s="18">
        <f t="shared" si="84"/>
        <v>222</v>
      </c>
      <c r="AP104" s="3">
        <f t="shared" si="85"/>
        <v>820</v>
      </c>
      <c r="AQ104">
        <f t="shared" si="86"/>
        <v>624</v>
      </c>
      <c r="AR104">
        <f t="shared" si="87"/>
        <v>4149</v>
      </c>
      <c r="AS104" s="3">
        <f t="shared" si="88"/>
        <v>188</v>
      </c>
      <c r="AT104" t="str">
        <f t="shared" si="89"/>
        <v/>
      </c>
      <c r="AU104" t="str">
        <f t="shared" si="90"/>
        <v/>
      </c>
      <c r="AV104" s="3">
        <f t="shared" si="91"/>
        <v>1525</v>
      </c>
      <c r="AW104">
        <f t="shared" si="92"/>
        <v>0</v>
      </c>
      <c r="AX104">
        <f t="shared" si="93"/>
        <v>0</v>
      </c>
      <c r="AY104">
        <f t="shared" si="94"/>
        <v>0</v>
      </c>
      <c r="AZ104">
        <f t="shared" si="95"/>
        <v>0</v>
      </c>
    </row>
    <row r="105" spans="1:52">
      <c r="A105">
        <v>34</v>
      </c>
      <c r="B105" s="27" t="str">
        <f t="shared" si="48"/>
        <v>085</v>
      </c>
      <c r="C105" s="28" t="s">
        <v>2397</v>
      </c>
      <c r="D105" s="27" t="str">
        <f t="shared" si="49"/>
        <v>Housing Site</v>
      </c>
      <c r="E105" t="str">
        <f t="shared" si="50"/>
        <v>0.55</v>
      </c>
      <c r="F105" t="str">
        <f t="shared" si="51"/>
        <v/>
      </c>
      <c r="G105" t="str">
        <f t="shared" si="52"/>
        <v/>
      </c>
      <c r="H105">
        <f t="shared" si="53"/>
        <v>4935</v>
      </c>
      <c r="I105" t="str">
        <f t="shared" si="54"/>
        <v>Brentwood AQMA No.4</v>
      </c>
      <c r="J105">
        <f t="shared" si="55"/>
        <v>13782</v>
      </c>
      <c r="K105" t="str">
        <f t="shared" si="56"/>
        <v>Epping Forest</v>
      </c>
      <c r="L105">
        <f t="shared" si="57"/>
        <v>21717</v>
      </c>
      <c r="M105" t="str">
        <f t="shared" si="58"/>
        <v>Thames Estuary &amp; Marshes</v>
      </c>
      <c r="N105" s="11">
        <f t="shared" si="59"/>
        <v>1341</v>
      </c>
      <c r="O105" t="str">
        <f t="shared" si="60"/>
        <v>The Coppice, Kelvedon Hatch</v>
      </c>
      <c r="P105" t="s">
        <v>2312</v>
      </c>
      <c r="Q105" t="s">
        <v>2312</v>
      </c>
      <c r="R105" s="15">
        <f t="shared" si="61"/>
        <v>5963</v>
      </c>
      <c r="S105" s="3" t="str">
        <f t="shared" si="62"/>
        <v>Hutton Country Park</v>
      </c>
      <c r="T105">
        <f t="shared" si="63"/>
        <v>684</v>
      </c>
      <c r="U105">
        <f t="shared" si="64"/>
        <v>6398</v>
      </c>
      <c r="V105">
        <f t="shared" si="65"/>
        <v>646</v>
      </c>
      <c r="W105">
        <f t="shared" si="66"/>
        <v>310</v>
      </c>
      <c r="X105" s="18">
        <f t="shared" si="67"/>
        <v>1</v>
      </c>
      <c r="Y105">
        <f t="shared" si="68"/>
        <v>6084</v>
      </c>
      <c r="Z105">
        <f t="shared" si="69"/>
        <v>1936</v>
      </c>
      <c r="AA105">
        <f t="shared" si="70"/>
        <v>282</v>
      </c>
      <c r="AB105" s="12">
        <f t="shared" si="71"/>
        <v>5973</v>
      </c>
      <c r="AC105">
        <f t="shared" si="72"/>
        <v>5871</v>
      </c>
      <c r="AD105" s="12">
        <f t="shared" si="73"/>
        <v>1849</v>
      </c>
      <c r="AE105" s="12">
        <f t="shared" si="74"/>
        <v>5553</v>
      </c>
      <c r="AF105" s="12">
        <f t="shared" si="75"/>
        <v>1637</v>
      </c>
      <c r="AG105" s="19">
        <f t="shared" si="76"/>
        <v>19924</v>
      </c>
      <c r="AH105">
        <f t="shared" si="77"/>
        <v>251</v>
      </c>
      <c r="AI105" t="str">
        <f t="shared" si="78"/>
        <v>II</v>
      </c>
      <c r="AJ105">
        <f t="shared" si="79"/>
        <v>4708</v>
      </c>
      <c r="AK105">
        <f t="shared" si="80"/>
        <v>2293</v>
      </c>
      <c r="AL105" s="3">
        <f t="shared" si="81"/>
        <v>1999</v>
      </c>
      <c r="AM105">
        <f t="shared" si="82"/>
        <v>5247</v>
      </c>
      <c r="AN105">
        <f t="shared" si="83"/>
        <v>5807</v>
      </c>
      <c r="AO105" s="12">
        <f t="shared" si="84"/>
        <v>2931</v>
      </c>
      <c r="AP105" s="3">
        <f t="shared" si="85"/>
        <v>1627</v>
      </c>
      <c r="AQ105">
        <f t="shared" si="86"/>
        <v>849</v>
      </c>
      <c r="AR105">
        <f t="shared" si="87"/>
        <v>11272</v>
      </c>
      <c r="AS105" s="13" t="str">
        <f t="shared" si="88"/>
        <v>Adjacent, (82% overlap)</v>
      </c>
      <c r="AT105" t="str">
        <f t="shared" si="89"/>
        <v>Y</v>
      </c>
      <c r="AU105" t="str">
        <f t="shared" si="90"/>
        <v/>
      </c>
      <c r="AV105" s="3">
        <f t="shared" si="91"/>
        <v>13</v>
      </c>
      <c r="AW105">
        <f t="shared" si="92"/>
        <v>0</v>
      </c>
      <c r="AX105">
        <f t="shared" si="93"/>
        <v>0</v>
      </c>
      <c r="AY105" s="11">
        <f t="shared" si="94"/>
        <v>100</v>
      </c>
      <c r="AZ105">
        <f t="shared" si="95"/>
        <v>0</v>
      </c>
    </row>
    <row r="106" spans="1:52">
      <c r="A106">
        <v>32</v>
      </c>
      <c r="B106" s="27" t="str">
        <f t="shared" si="48"/>
        <v>086</v>
      </c>
      <c r="C106" s="28" t="s">
        <v>2398</v>
      </c>
      <c r="D106" s="27" t="str">
        <f t="shared" si="49"/>
        <v>Housing Site</v>
      </c>
      <c r="E106" t="str">
        <f t="shared" si="50"/>
        <v>0.03</v>
      </c>
      <c r="F106" t="str">
        <f t="shared" si="51"/>
        <v/>
      </c>
      <c r="G106" t="str">
        <f t="shared" si="52"/>
        <v/>
      </c>
      <c r="H106" s="11">
        <f t="shared" si="53"/>
        <v>443</v>
      </c>
      <c r="I106" t="str">
        <f t="shared" si="54"/>
        <v>Brentwood AQMA No.4</v>
      </c>
      <c r="J106">
        <f t="shared" si="55"/>
        <v>14478</v>
      </c>
      <c r="K106" t="str">
        <f t="shared" si="56"/>
        <v>Epping Forest</v>
      </c>
      <c r="L106">
        <f t="shared" si="57"/>
        <v>17828</v>
      </c>
      <c r="M106" t="str">
        <f t="shared" si="58"/>
        <v>Thames Estuary &amp; Marshes</v>
      </c>
      <c r="N106">
        <f t="shared" si="59"/>
        <v>2980</v>
      </c>
      <c r="O106" t="str">
        <f t="shared" si="60"/>
        <v>Thorndon Park</v>
      </c>
      <c r="P106" t="s">
        <v>2312</v>
      </c>
      <c r="Q106" t="s">
        <v>2312</v>
      </c>
      <c r="R106" s="15">
        <f t="shared" si="61"/>
        <v>3886</v>
      </c>
      <c r="S106" s="3" t="str">
        <f t="shared" si="62"/>
        <v>The Manor</v>
      </c>
      <c r="T106">
        <f t="shared" si="63"/>
        <v>604</v>
      </c>
      <c r="U106">
        <f t="shared" si="64"/>
        <v>2091</v>
      </c>
      <c r="V106" s="11">
        <f t="shared" si="65"/>
        <v>308</v>
      </c>
      <c r="W106">
        <f t="shared" si="66"/>
        <v>414</v>
      </c>
      <c r="X106" s="18">
        <f t="shared" si="67"/>
        <v>108</v>
      </c>
      <c r="Y106">
        <f t="shared" si="68"/>
        <v>4401</v>
      </c>
      <c r="Z106">
        <f t="shared" si="69"/>
        <v>509</v>
      </c>
      <c r="AA106">
        <f t="shared" si="70"/>
        <v>1055</v>
      </c>
      <c r="AB106" s="12">
        <f t="shared" si="71"/>
        <v>1682</v>
      </c>
      <c r="AC106">
        <f t="shared" si="72"/>
        <v>1744</v>
      </c>
      <c r="AD106" s="18">
        <f t="shared" si="73"/>
        <v>393</v>
      </c>
      <c r="AE106" s="12">
        <f t="shared" si="74"/>
        <v>1398</v>
      </c>
      <c r="AF106" s="18">
        <f t="shared" si="75"/>
        <v>390</v>
      </c>
      <c r="AG106" s="19">
        <f t="shared" si="76"/>
        <v>11136</v>
      </c>
      <c r="AH106">
        <f t="shared" si="77"/>
        <v>787</v>
      </c>
      <c r="AI106" t="str">
        <f t="shared" si="78"/>
        <v>II</v>
      </c>
      <c r="AJ106">
        <f t="shared" si="79"/>
        <v>1090</v>
      </c>
      <c r="AK106">
        <f t="shared" si="80"/>
        <v>1232</v>
      </c>
      <c r="AL106" s="3">
        <f t="shared" si="81"/>
        <v>835</v>
      </c>
      <c r="AM106">
        <f t="shared" si="82"/>
        <v>2320</v>
      </c>
      <c r="AN106">
        <f t="shared" si="83"/>
        <v>1415</v>
      </c>
      <c r="AO106" s="17">
        <f t="shared" si="84"/>
        <v>1366</v>
      </c>
      <c r="AP106" s="3">
        <f t="shared" si="85"/>
        <v>1077</v>
      </c>
      <c r="AQ106">
        <f t="shared" si="86"/>
        <v>1041</v>
      </c>
      <c r="AR106">
        <f t="shared" si="87"/>
        <v>6787</v>
      </c>
      <c r="AS106" s="3">
        <f t="shared" si="88"/>
        <v>173</v>
      </c>
      <c r="AT106" t="str">
        <f t="shared" si="89"/>
        <v/>
      </c>
      <c r="AU106" t="str">
        <f t="shared" si="90"/>
        <v/>
      </c>
      <c r="AV106" s="3">
        <f t="shared" si="91"/>
        <v>672</v>
      </c>
      <c r="AW106">
        <f t="shared" si="92"/>
        <v>0</v>
      </c>
      <c r="AX106">
        <f t="shared" si="93"/>
        <v>0</v>
      </c>
      <c r="AY106">
        <f t="shared" si="94"/>
        <v>0</v>
      </c>
      <c r="AZ106">
        <f t="shared" si="95"/>
        <v>0</v>
      </c>
    </row>
    <row r="107" spans="1:52">
      <c r="A107">
        <v>53</v>
      </c>
      <c r="B107" s="27" t="str">
        <f t="shared" si="48"/>
        <v>087</v>
      </c>
      <c r="C107" s="28" t="s">
        <v>2399</v>
      </c>
      <c r="D107" s="27" t="str">
        <f t="shared" si="49"/>
        <v>Housing Site</v>
      </c>
      <c r="E107" t="str">
        <f t="shared" si="50"/>
        <v>1.77</v>
      </c>
      <c r="F107" t="str">
        <f t="shared" si="51"/>
        <v/>
      </c>
      <c r="G107" t="str">
        <f t="shared" si="52"/>
        <v/>
      </c>
      <c r="H107">
        <f t="shared" si="53"/>
        <v>2309</v>
      </c>
      <c r="I107" t="str">
        <f t="shared" si="54"/>
        <v>Brentwood AQMA No.7</v>
      </c>
      <c r="J107">
        <f t="shared" si="55"/>
        <v>17024</v>
      </c>
      <c r="K107" t="str">
        <f t="shared" si="56"/>
        <v>Epping Forest</v>
      </c>
      <c r="L107">
        <f t="shared" si="57"/>
        <v>16586</v>
      </c>
      <c r="M107" t="str">
        <f t="shared" si="58"/>
        <v>Thames Estuary &amp; Marshes</v>
      </c>
      <c r="N107">
        <f t="shared" si="59"/>
        <v>3260</v>
      </c>
      <c r="O107" t="str">
        <f t="shared" si="60"/>
        <v>Thorndon Park</v>
      </c>
      <c r="P107" t="s">
        <v>2312</v>
      </c>
      <c r="Q107" t="s">
        <v>2312</v>
      </c>
      <c r="R107" s="16">
        <f t="shared" si="61"/>
        <v>1568</v>
      </c>
      <c r="S107" s="3" t="str">
        <f t="shared" si="62"/>
        <v>Hutton Country Park</v>
      </c>
      <c r="T107" s="11">
        <f t="shared" si="63"/>
        <v>325</v>
      </c>
      <c r="U107">
        <f t="shared" si="64"/>
        <v>2554</v>
      </c>
      <c r="V107" s="11">
        <f t="shared" si="65"/>
        <v>303</v>
      </c>
      <c r="W107">
        <f t="shared" si="66"/>
        <v>234</v>
      </c>
      <c r="X107" s="17">
        <f t="shared" si="67"/>
        <v>176</v>
      </c>
      <c r="Y107">
        <f t="shared" si="68"/>
        <v>5805</v>
      </c>
      <c r="Z107">
        <f t="shared" si="69"/>
        <v>283</v>
      </c>
      <c r="AA107">
        <f t="shared" si="70"/>
        <v>3162</v>
      </c>
      <c r="AB107" s="12">
        <f t="shared" si="71"/>
        <v>2356</v>
      </c>
      <c r="AC107">
        <f t="shared" si="72"/>
        <v>1772</v>
      </c>
      <c r="AD107" s="18">
        <f t="shared" si="73"/>
        <v>109</v>
      </c>
      <c r="AE107" s="11">
        <f t="shared" si="74"/>
        <v>421</v>
      </c>
      <c r="AF107" s="18">
        <f t="shared" si="75"/>
        <v>244</v>
      </c>
      <c r="AG107" s="18">
        <f t="shared" si="76"/>
        <v>32698</v>
      </c>
      <c r="AH107">
        <f t="shared" si="77"/>
        <v>371</v>
      </c>
      <c r="AI107" t="str">
        <f t="shared" si="78"/>
        <v>II</v>
      </c>
      <c r="AJ107">
        <f t="shared" si="79"/>
        <v>3001</v>
      </c>
      <c r="AK107">
        <f t="shared" si="80"/>
        <v>2809</v>
      </c>
      <c r="AL107" s="3">
        <f t="shared" si="81"/>
        <v>1882</v>
      </c>
      <c r="AM107">
        <f t="shared" si="82"/>
        <v>78</v>
      </c>
      <c r="AN107">
        <f t="shared" si="83"/>
        <v>2454</v>
      </c>
      <c r="AO107" s="17">
        <f t="shared" si="84"/>
        <v>1256</v>
      </c>
      <c r="AP107" s="3">
        <f t="shared" si="85"/>
        <v>251</v>
      </c>
      <c r="AQ107">
        <f t="shared" si="86"/>
        <v>1108</v>
      </c>
      <c r="AR107">
        <f t="shared" si="87"/>
        <v>6533</v>
      </c>
      <c r="AS107" s="13" t="str">
        <f t="shared" si="88"/>
        <v>Adjacent, (84% overlap)</v>
      </c>
      <c r="AT107" t="str">
        <f t="shared" si="89"/>
        <v/>
      </c>
      <c r="AU107" t="str">
        <f t="shared" si="90"/>
        <v/>
      </c>
      <c r="AV107" s="3">
        <f t="shared" si="91"/>
        <v>511</v>
      </c>
      <c r="AW107">
        <f t="shared" si="92"/>
        <v>0</v>
      </c>
      <c r="AX107">
        <f t="shared" si="93"/>
        <v>0</v>
      </c>
      <c r="AY107" s="11">
        <f t="shared" si="94"/>
        <v>41.435000000000002</v>
      </c>
      <c r="AZ107">
        <f t="shared" si="95"/>
        <v>0</v>
      </c>
    </row>
    <row r="108" spans="1:52">
      <c r="A108">
        <v>29</v>
      </c>
      <c r="B108" s="27" t="str">
        <f t="shared" si="48"/>
        <v>088</v>
      </c>
      <c r="C108" s="28" t="s">
        <v>634</v>
      </c>
      <c r="D108" s="27" t="str">
        <f t="shared" si="49"/>
        <v>Housing Site</v>
      </c>
      <c r="E108" t="str">
        <f t="shared" si="50"/>
        <v>4.84</v>
      </c>
      <c r="F108" t="str">
        <f t="shared" si="51"/>
        <v/>
      </c>
      <c r="G108" t="str">
        <f t="shared" si="52"/>
        <v/>
      </c>
      <c r="H108" s="11">
        <f t="shared" si="53"/>
        <v>429</v>
      </c>
      <c r="I108" t="str">
        <f t="shared" si="54"/>
        <v>Brentwood AQMA No.4</v>
      </c>
      <c r="J108">
        <f t="shared" si="55"/>
        <v>14580</v>
      </c>
      <c r="K108" t="str">
        <f t="shared" si="56"/>
        <v>Epping Forest</v>
      </c>
      <c r="L108">
        <f t="shared" si="57"/>
        <v>17582</v>
      </c>
      <c r="M108" t="str">
        <f t="shared" si="58"/>
        <v>Thames Estuary &amp; Marshes</v>
      </c>
      <c r="N108">
        <f t="shared" si="59"/>
        <v>2768</v>
      </c>
      <c r="O108" t="str">
        <f t="shared" si="60"/>
        <v>Thorndon Park</v>
      </c>
      <c r="P108" t="s">
        <v>2312</v>
      </c>
      <c r="Q108" t="s">
        <v>2312</v>
      </c>
      <c r="R108" s="15">
        <f t="shared" si="61"/>
        <v>4018</v>
      </c>
      <c r="S108" s="3" t="str">
        <f t="shared" si="62"/>
        <v>Hutton Country Park</v>
      </c>
      <c r="T108">
        <f t="shared" si="63"/>
        <v>564</v>
      </c>
      <c r="U108">
        <f t="shared" si="64"/>
        <v>1864</v>
      </c>
      <c r="V108" s="12" t="str">
        <f t="shared" si="65"/>
        <v>Adjacent, (0% overlap)</v>
      </c>
      <c r="W108">
        <f t="shared" si="66"/>
        <v>229</v>
      </c>
      <c r="X108" s="18">
        <f t="shared" si="67"/>
        <v>4</v>
      </c>
      <c r="Y108">
        <f t="shared" si="68"/>
        <v>4568</v>
      </c>
      <c r="Z108">
        <f t="shared" si="69"/>
        <v>618</v>
      </c>
      <c r="AA108">
        <f t="shared" si="70"/>
        <v>1243</v>
      </c>
      <c r="AB108" s="11">
        <f t="shared" si="71"/>
        <v>1445</v>
      </c>
      <c r="AC108">
        <f t="shared" si="72"/>
        <v>1481</v>
      </c>
      <c r="AD108" s="18">
        <f t="shared" si="73"/>
        <v>610</v>
      </c>
      <c r="AE108" s="12">
        <f t="shared" si="74"/>
        <v>1214</v>
      </c>
      <c r="AF108" s="11">
        <f t="shared" si="75"/>
        <v>611</v>
      </c>
      <c r="AG108" s="17">
        <f t="shared" si="76"/>
        <v>28571</v>
      </c>
      <c r="AH108">
        <f t="shared" si="77"/>
        <v>565</v>
      </c>
      <c r="AI108" t="str">
        <f t="shared" si="78"/>
        <v>II</v>
      </c>
      <c r="AJ108">
        <f t="shared" si="79"/>
        <v>1300</v>
      </c>
      <c r="AK108">
        <f t="shared" si="80"/>
        <v>1373</v>
      </c>
      <c r="AL108" s="3">
        <f t="shared" si="81"/>
        <v>700</v>
      </c>
      <c r="AM108">
        <f t="shared" si="82"/>
        <v>2144</v>
      </c>
      <c r="AN108">
        <f t="shared" si="83"/>
        <v>1206</v>
      </c>
      <c r="AO108" s="17">
        <f t="shared" si="84"/>
        <v>1149</v>
      </c>
      <c r="AP108" s="3">
        <f t="shared" si="85"/>
        <v>622</v>
      </c>
      <c r="AQ108">
        <f t="shared" si="86"/>
        <v>1199</v>
      </c>
      <c r="AR108">
        <f t="shared" si="87"/>
        <v>6643</v>
      </c>
      <c r="AS108" s="13" t="str">
        <f t="shared" si="88"/>
        <v>Adjacent, (100% overlap)</v>
      </c>
      <c r="AT108" t="str">
        <f t="shared" si="89"/>
        <v/>
      </c>
      <c r="AU108" t="str">
        <f t="shared" si="90"/>
        <v/>
      </c>
      <c r="AV108" s="3">
        <f t="shared" si="91"/>
        <v>229</v>
      </c>
      <c r="AW108">
        <f t="shared" si="92"/>
        <v>0</v>
      </c>
      <c r="AX108">
        <f t="shared" si="93"/>
        <v>0</v>
      </c>
      <c r="AY108">
        <f t="shared" si="94"/>
        <v>0</v>
      </c>
      <c r="AZ108">
        <f t="shared" si="95"/>
        <v>0</v>
      </c>
    </row>
    <row r="109" spans="1:52">
      <c r="A109">
        <v>28</v>
      </c>
      <c r="B109" s="27" t="str">
        <f t="shared" si="48"/>
        <v>089</v>
      </c>
      <c r="C109" s="28" t="s">
        <v>2400</v>
      </c>
      <c r="D109" s="27" t="str">
        <f t="shared" si="49"/>
        <v>Mixed Use</v>
      </c>
      <c r="E109" t="str">
        <f t="shared" si="50"/>
        <v>20.01</v>
      </c>
      <c r="F109" t="str">
        <f t="shared" si="51"/>
        <v/>
      </c>
      <c r="G109" t="str">
        <f t="shared" si="52"/>
        <v/>
      </c>
      <c r="H109" s="11">
        <f t="shared" si="53"/>
        <v>341</v>
      </c>
      <c r="I109" t="str">
        <f t="shared" si="54"/>
        <v>Brentwood AQMA No.4</v>
      </c>
      <c r="J109">
        <f t="shared" si="55"/>
        <v>14783</v>
      </c>
      <c r="K109" t="str">
        <f t="shared" si="56"/>
        <v>Epping Forest</v>
      </c>
      <c r="L109">
        <f t="shared" si="57"/>
        <v>17382</v>
      </c>
      <c r="M109" t="str">
        <f t="shared" si="58"/>
        <v>Thames Estuary &amp; Marshes</v>
      </c>
      <c r="N109">
        <f t="shared" si="59"/>
        <v>2613</v>
      </c>
      <c r="O109" t="str">
        <f t="shared" si="60"/>
        <v>Thorndon Park</v>
      </c>
      <c r="P109" t="s">
        <v>2312</v>
      </c>
      <c r="Q109" t="s">
        <v>2312</v>
      </c>
      <c r="R109" s="15">
        <f t="shared" si="61"/>
        <v>3555</v>
      </c>
      <c r="S109" s="3" t="str">
        <f t="shared" si="62"/>
        <v>Hutton Country Park</v>
      </c>
      <c r="T109" s="11">
        <f t="shared" si="63"/>
        <v>353</v>
      </c>
      <c r="U109">
        <f t="shared" si="64"/>
        <v>1714</v>
      </c>
      <c r="V109" s="11">
        <f t="shared" si="65"/>
        <v>12</v>
      </c>
      <c r="W109">
        <f t="shared" si="66"/>
        <v>87</v>
      </c>
      <c r="X109" s="18">
        <f t="shared" si="67"/>
        <v>5</v>
      </c>
      <c r="Y109">
        <f t="shared" si="68"/>
        <v>4525</v>
      </c>
      <c r="Z109">
        <f t="shared" si="69"/>
        <v>534</v>
      </c>
      <c r="AA109">
        <f t="shared" si="70"/>
        <v>1234</v>
      </c>
      <c r="AB109" s="11">
        <f t="shared" si="71"/>
        <v>1298</v>
      </c>
      <c r="AC109">
        <f t="shared" si="72"/>
        <v>1290</v>
      </c>
      <c r="AD109" s="18">
        <f t="shared" si="73"/>
        <v>490</v>
      </c>
      <c r="AE109" s="12">
        <f t="shared" si="74"/>
        <v>1052</v>
      </c>
      <c r="AF109" s="11">
        <f t="shared" si="75"/>
        <v>654</v>
      </c>
      <c r="AG109" s="17">
        <f t="shared" si="76"/>
        <v>28571</v>
      </c>
      <c r="AH109">
        <f t="shared" si="77"/>
        <v>326</v>
      </c>
      <c r="AI109" t="str">
        <f t="shared" si="78"/>
        <v>II</v>
      </c>
      <c r="AJ109">
        <f t="shared" si="79"/>
        <v>1295</v>
      </c>
      <c r="AK109">
        <f t="shared" si="80"/>
        <v>1330</v>
      </c>
      <c r="AL109" s="3">
        <f t="shared" si="81"/>
        <v>549</v>
      </c>
      <c r="AM109">
        <f t="shared" si="82"/>
        <v>1648</v>
      </c>
      <c r="AN109">
        <f t="shared" si="83"/>
        <v>1049</v>
      </c>
      <c r="AO109" s="17">
        <f t="shared" si="84"/>
        <v>994</v>
      </c>
      <c r="AP109" s="3">
        <f t="shared" si="85"/>
        <v>347</v>
      </c>
      <c r="AQ109">
        <f t="shared" si="86"/>
        <v>1144</v>
      </c>
      <c r="AR109">
        <f t="shared" si="87"/>
        <v>6482</v>
      </c>
      <c r="AS109" s="13" t="str">
        <f t="shared" si="88"/>
        <v>Adjacent, (100% overlap)</v>
      </c>
      <c r="AT109" t="str">
        <f t="shared" si="89"/>
        <v>Y</v>
      </c>
      <c r="AU109" t="str">
        <f t="shared" si="90"/>
        <v/>
      </c>
      <c r="AV109" s="14" t="str">
        <f t="shared" si="91"/>
        <v>Adjacent, (0% overlap)</v>
      </c>
      <c r="AW109">
        <f t="shared" si="92"/>
        <v>0</v>
      </c>
      <c r="AX109">
        <f t="shared" si="93"/>
        <v>0</v>
      </c>
      <c r="AY109" s="11">
        <f t="shared" si="94"/>
        <v>3.5409999999999999</v>
      </c>
      <c r="AZ109">
        <f t="shared" si="95"/>
        <v>0</v>
      </c>
    </row>
    <row r="110" spans="1:52">
      <c r="A110">
        <v>33</v>
      </c>
      <c r="B110" s="27" t="str">
        <f t="shared" si="48"/>
        <v>090</v>
      </c>
      <c r="C110" s="28" t="s">
        <v>2401</v>
      </c>
      <c r="D110" s="27" t="str">
        <f t="shared" si="49"/>
        <v>Housing Site</v>
      </c>
      <c r="E110" t="str">
        <f t="shared" si="50"/>
        <v>3.82</v>
      </c>
      <c r="F110" t="str">
        <f t="shared" si="51"/>
        <v/>
      </c>
      <c r="G110" t="str">
        <f t="shared" si="52"/>
        <v/>
      </c>
      <c r="H110" s="11">
        <f t="shared" si="53"/>
        <v>504</v>
      </c>
      <c r="I110" t="str">
        <f t="shared" si="54"/>
        <v>Brentwood AQMA No.7</v>
      </c>
      <c r="J110">
        <f t="shared" si="55"/>
        <v>15518</v>
      </c>
      <c r="K110" t="str">
        <f t="shared" si="56"/>
        <v>Epping Forest</v>
      </c>
      <c r="L110">
        <f t="shared" si="57"/>
        <v>16602</v>
      </c>
      <c r="M110" t="str">
        <f t="shared" si="58"/>
        <v>Thames Estuary &amp; Marshes</v>
      </c>
      <c r="N110" s="11">
        <f t="shared" si="59"/>
        <v>1875</v>
      </c>
      <c r="O110" t="str">
        <f t="shared" si="60"/>
        <v>Thorndon Park</v>
      </c>
      <c r="P110" t="s">
        <v>2312</v>
      </c>
      <c r="Q110" t="s">
        <v>2312</v>
      </c>
      <c r="R110" s="15">
        <f t="shared" si="61"/>
        <v>3459</v>
      </c>
      <c r="S110" s="3" t="str">
        <f t="shared" si="62"/>
        <v>Hutton Country Park</v>
      </c>
      <c r="T110" s="11">
        <f t="shared" si="63"/>
        <v>267</v>
      </c>
      <c r="U110">
        <f t="shared" si="64"/>
        <v>945</v>
      </c>
      <c r="V110" s="12" t="str">
        <f t="shared" si="65"/>
        <v>Adjacent, (0% overlap)</v>
      </c>
      <c r="W110" s="11" t="str">
        <f t="shared" si="66"/>
        <v>Adjacent, (1% overlap)</v>
      </c>
      <c r="X110" s="17">
        <f t="shared" si="67"/>
        <v>197</v>
      </c>
      <c r="Y110">
        <f t="shared" si="68"/>
        <v>4874</v>
      </c>
      <c r="Z110">
        <f t="shared" si="69"/>
        <v>455</v>
      </c>
      <c r="AA110">
        <f t="shared" si="70"/>
        <v>1819</v>
      </c>
      <c r="AB110" s="18">
        <f t="shared" si="71"/>
        <v>522</v>
      </c>
      <c r="AC110">
        <f t="shared" si="72"/>
        <v>493</v>
      </c>
      <c r="AD110" s="18">
        <f t="shared" si="73"/>
        <v>44</v>
      </c>
      <c r="AE110" s="18">
        <f t="shared" si="74"/>
        <v>286</v>
      </c>
      <c r="AF110" s="11">
        <f t="shared" si="75"/>
        <v>534</v>
      </c>
      <c r="AG110" s="19">
        <f t="shared" si="76"/>
        <v>24044</v>
      </c>
      <c r="AH110">
        <f t="shared" si="77"/>
        <v>257</v>
      </c>
      <c r="AI110" t="str">
        <f t="shared" si="78"/>
        <v>II</v>
      </c>
      <c r="AJ110">
        <f t="shared" si="79"/>
        <v>1827</v>
      </c>
      <c r="AK110">
        <f t="shared" si="80"/>
        <v>856</v>
      </c>
      <c r="AL110" s="3">
        <f t="shared" si="81"/>
        <v>498</v>
      </c>
      <c r="AM110">
        <f t="shared" si="82"/>
        <v>1201</v>
      </c>
      <c r="AN110">
        <f t="shared" si="83"/>
        <v>487</v>
      </c>
      <c r="AO110" s="18">
        <f t="shared" si="84"/>
        <v>411</v>
      </c>
      <c r="AP110" s="3">
        <f t="shared" si="85"/>
        <v>1101</v>
      </c>
      <c r="AQ110">
        <f t="shared" si="86"/>
        <v>1443</v>
      </c>
      <c r="AR110">
        <f t="shared" si="87"/>
        <v>5845</v>
      </c>
      <c r="AS110" s="13" t="str">
        <f t="shared" si="88"/>
        <v>Adjacent, (100% overlap)</v>
      </c>
      <c r="AT110" t="str">
        <f t="shared" si="89"/>
        <v>Y</v>
      </c>
      <c r="AU110" t="str">
        <f t="shared" si="90"/>
        <v/>
      </c>
      <c r="AV110" s="3">
        <f t="shared" si="91"/>
        <v>968</v>
      </c>
      <c r="AW110">
        <f t="shared" si="92"/>
        <v>0</v>
      </c>
      <c r="AX110">
        <f t="shared" si="93"/>
        <v>0</v>
      </c>
      <c r="AY110">
        <f t="shared" si="94"/>
        <v>0</v>
      </c>
      <c r="AZ110">
        <f t="shared" si="95"/>
        <v>0</v>
      </c>
    </row>
    <row r="111" spans="1:52">
      <c r="A111">
        <v>30</v>
      </c>
      <c r="B111" s="27" t="str">
        <f t="shared" si="48"/>
        <v>091</v>
      </c>
      <c r="C111" s="28" t="s">
        <v>2402</v>
      </c>
      <c r="D111" s="27" t="str">
        <f t="shared" si="49"/>
        <v>Housing Site</v>
      </c>
      <c r="E111" t="str">
        <f t="shared" si="50"/>
        <v>0.11</v>
      </c>
      <c r="F111" t="str">
        <f t="shared" si="51"/>
        <v/>
      </c>
      <c r="G111" t="str">
        <f t="shared" si="52"/>
        <v/>
      </c>
      <c r="H111" s="11">
        <f t="shared" si="53"/>
        <v>110</v>
      </c>
      <c r="I111" t="str">
        <f t="shared" si="54"/>
        <v>Brentwood AQMA No.3</v>
      </c>
      <c r="J111">
        <f t="shared" si="55"/>
        <v>14475</v>
      </c>
      <c r="K111" t="str">
        <f t="shared" si="56"/>
        <v>Epping Forest</v>
      </c>
      <c r="L111">
        <f t="shared" si="57"/>
        <v>17100</v>
      </c>
      <c r="M111" t="str">
        <f t="shared" si="58"/>
        <v>Thames Estuary &amp; Marshes</v>
      </c>
      <c r="N111">
        <f t="shared" si="59"/>
        <v>2219</v>
      </c>
      <c r="O111" t="str">
        <f t="shared" si="60"/>
        <v>Thorndon Park</v>
      </c>
      <c r="P111" t="s">
        <v>2312</v>
      </c>
      <c r="Q111" t="s">
        <v>2312</v>
      </c>
      <c r="R111" s="15">
        <f t="shared" si="61"/>
        <v>2985</v>
      </c>
      <c r="S111" s="3" t="str">
        <f t="shared" si="62"/>
        <v>The Manor</v>
      </c>
      <c r="T111">
        <f t="shared" si="63"/>
        <v>587</v>
      </c>
      <c r="U111">
        <f t="shared" si="64"/>
        <v>1285</v>
      </c>
      <c r="V111" s="11">
        <f t="shared" si="65"/>
        <v>162</v>
      </c>
      <c r="W111" s="11" t="str">
        <f t="shared" si="66"/>
        <v>Adjacent, (100% overlap)</v>
      </c>
      <c r="X111" s="18">
        <f t="shared" si="67"/>
        <v>73</v>
      </c>
      <c r="Y111">
        <f t="shared" si="68"/>
        <v>3553</v>
      </c>
      <c r="Z111">
        <f t="shared" si="69"/>
        <v>229</v>
      </c>
      <c r="AA111">
        <f t="shared" si="70"/>
        <v>630</v>
      </c>
      <c r="AB111" s="11">
        <f t="shared" si="71"/>
        <v>1294</v>
      </c>
      <c r="AC111">
        <f t="shared" si="72"/>
        <v>1593</v>
      </c>
      <c r="AD111" s="18">
        <f t="shared" si="73"/>
        <v>70</v>
      </c>
      <c r="AE111" s="12">
        <f t="shared" si="74"/>
        <v>817</v>
      </c>
      <c r="AF111" s="18">
        <f t="shared" si="75"/>
        <v>162</v>
      </c>
      <c r="AG111" s="19">
        <f t="shared" si="76"/>
        <v>14085</v>
      </c>
      <c r="AH111">
        <f t="shared" si="77"/>
        <v>470</v>
      </c>
      <c r="AI111" t="str">
        <f t="shared" si="78"/>
        <v>II</v>
      </c>
      <c r="AJ111">
        <f t="shared" si="79"/>
        <v>638</v>
      </c>
      <c r="AK111">
        <f t="shared" si="80"/>
        <v>640</v>
      </c>
      <c r="AL111" s="3">
        <f t="shared" si="81"/>
        <v>450</v>
      </c>
      <c r="AM111">
        <f t="shared" si="82"/>
        <v>1222</v>
      </c>
      <c r="AN111">
        <f t="shared" si="83"/>
        <v>621</v>
      </c>
      <c r="AO111" s="17">
        <f t="shared" si="84"/>
        <v>852</v>
      </c>
      <c r="AP111" s="3">
        <f t="shared" si="85"/>
        <v>1363</v>
      </c>
      <c r="AQ111" s="11">
        <f t="shared" si="86"/>
        <v>128</v>
      </c>
      <c r="AR111">
        <f t="shared" si="87"/>
        <v>5653</v>
      </c>
      <c r="AS111" s="13" t="str">
        <f t="shared" si="88"/>
        <v>Adjacent, (100% overlap)</v>
      </c>
      <c r="AT111" t="str">
        <f t="shared" si="89"/>
        <v>Y</v>
      </c>
      <c r="AU111" t="str">
        <f t="shared" si="90"/>
        <v/>
      </c>
      <c r="AV111" s="3">
        <f t="shared" si="91"/>
        <v>634</v>
      </c>
      <c r="AW111">
        <f t="shared" si="92"/>
        <v>0</v>
      </c>
      <c r="AX111">
        <f t="shared" si="93"/>
        <v>0</v>
      </c>
      <c r="AY111" s="11">
        <f t="shared" si="94"/>
        <v>100</v>
      </c>
      <c r="AZ111">
        <f t="shared" si="95"/>
        <v>0</v>
      </c>
    </row>
    <row r="112" spans="1:52">
      <c r="A112">
        <v>31</v>
      </c>
      <c r="B112" s="27" t="str">
        <f t="shared" si="48"/>
        <v>092</v>
      </c>
      <c r="C112" s="28" t="s">
        <v>2403</v>
      </c>
      <c r="D112" s="27" t="str">
        <f t="shared" si="49"/>
        <v>Housing Site</v>
      </c>
      <c r="E112" t="str">
        <f t="shared" si="50"/>
        <v>0.06</v>
      </c>
      <c r="F112" t="str">
        <f t="shared" si="51"/>
        <v/>
      </c>
      <c r="G112" t="str">
        <f t="shared" si="52"/>
        <v/>
      </c>
      <c r="H112">
        <f t="shared" si="53"/>
        <v>4013</v>
      </c>
      <c r="I112" t="str">
        <f t="shared" si="54"/>
        <v>Brentwood AQMA No.4</v>
      </c>
      <c r="J112">
        <f t="shared" si="55"/>
        <v>12500</v>
      </c>
      <c r="K112" t="str">
        <f t="shared" si="56"/>
        <v>Epping Forest</v>
      </c>
      <c r="L112">
        <f t="shared" si="57"/>
        <v>21400</v>
      </c>
      <c r="M112" t="str">
        <f t="shared" si="58"/>
        <v>Thames Estuary &amp; Marshes</v>
      </c>
      <c r="N112" s="12">
        <f t="shared" si="59"/>
        <v>196</v>
      </c>
      <c r="O112" t="str">
        <f t="shared" si="60"/>
        <v>The Coppice, Kelvedon Hatch</v>
      </c>
      <c r="P112" t="s">
        <v>2312</v>
      </c>
      <c r="Q112" t="s">
        <v>2312</v>
      </c>
      <c r="R112" s="15">
        <f t="shared" si="61"/>
        <v>5736</v>
      </c>
      <c r="S112" s="3" t="str">
        <f t="shared" si="62"/>
        <v>The Manor</v>
      </c>
      <c r="T112" s="11">
        <f t="shared" si="63"/>
        <v>196</v>
      </c>
      <c r="U112">
        <f t="shared" si="64"/>
        <v>5713</v>
      </c>
      <c r="V112" s="11">
        <f t="shared" si="65"/>
        <v>196</v>
      </c>
      <c r="W112">
        <f t="shared" si="66"/>
        <v>193</v>
      </c>
      <c r="X112" s="17">
        <f t="shared" si="67"/>
        <v>206</v>
      </c>
      <c r="Y112">
        <f t="shared" si="68"/>
        <v>5741</v>
      </c>
      <c r="Z112">
        <f t="shared" si="69"/>
        <v>179</v>
      </c>
      <c r="AA112">
        <f t="shared" si="70"/>
        <v>748</v>
      </c>
      <c r="AB112" s="12">
        <f t="shared" si="71"/>
        <v>5293</v>
      </c>
      <c r="AC112">
        <f t="shared" si="72"/>
        <v>5289</v>
      </c>
      <c r="AD112" s="18">
        <f t="shared" si="73"/>
        <v>301</v>
      </c>
      <c r="AE112" s="12">
        <f t="shared" si="74"/>
        <v>5025</v>
      </c>
      <c r="AF112" s="18" t="str">
        <f t="shared" si="75"/>
        <v>Adjacent, (0% overlap)</v>
      </c>
      <c r="AG112" s="19">
        <f t="shared" si="76"/>
        <v>15771</v>
      </c>
      <c r="AH112">
        <f t="shared" si="77"/>
        <v>162</v>
      </c>
      <c r="AI112" t="str">
        <f t="shared" si="78"/>
        <v>II</v>
      </c>
      <c r="AJ112">
        <f t="shared" si="79"/>
        <v>3262</v>
      </c>
      <c r="AK112">
        <f t="shared" si="80"/>
        <v>537</v>
      </c>
      <c r="AL112" s="3">
        <f t="shared" si="81"/>
        <v>3262</v>
      </c>
      <c r="AM112">
        <f t="shared" si="82"/>
        <v>5337</v>
      </c>
      <c r="AN112">
        <f t="shared" si="83"/>
        <v>5046</v>
      </c>
      <c r="AO112" s="12">
        <f t="shared" si="84"/>
        <v>3169</v>
      </c>
      <c r="AP112" s="3">
        <f t="shared" si="85"/>
        <v>1858</v>
      </c>
      <c r="AQ112" s="11">
        <f t="shared" si="86"/>
        <v>307</v>
      </c>
      <c r="AR112">
        <f t="shared" si="87"/>
        <v>10260</v>
      </c>
      <c r="AS112" s="3">
        <f t="shared" si="88"/>
        <v>138</v>
      </c>
      <c r="AT112" t="str">
        <f t="shared" si="89"/>
        <v/>
      </c>
      <c r="AU112" t="str">
        <f t="shared" si="90"/>
        <v/>
      </c>
      <c r="AV112" s="3">
        <f t="shared" si="91"/>
        <v>327</v>
      </c>
      <c r="AW112">
        <f t="shared" si="92"/>
        <v>0</v>
      </c>
      <c r="AX112">
        <f t="shared" si="93"/>
        <v>0</v>
      </c>
      <c r="AY112" s="11">
        <f t="shared" si="94"/>
        <v>100</v>
      </c>
      <c r="AZ112">
        <f t="shared" si="95"/>
        <v>0</v>
      </c>
    </row>
    <row r="113" spans="1:52">
      <c r="A113">
        <v>59</v>
      </c>
      <c r="B113" s="27" t="str">
        <f t="shared" si="48"/>
        <v>093</v>
      </c>
      <c r="C113" s="28" t="s">
        <v>2404</v>
      </c>
      <c r="D113" s="27" t="str">
        <f t="shared" si="49"/>
        <v>Housing Site</v>
      </c>
      <c r="E113" t="str">
        <f t="shared" si="50"/>
        <v>0.11</v>
      </c>
      <c r="F113" t="str">
        <f t="shared" si="51"/>
        <v/>
      </c>
      <c r="G113" t="str">
        <f t="shared" si="52"/>
        <v/>
      </c>
      <c r="H113">
        <f t="shared" si="53"/>
        <v>2803</v>
      </c>
      <c r="I113" t="str">
        <f t="shared" si="54"/>
        <v>Brentwood AQMA No.7</v>
      </c>
      <c r="J113">
        <f t="shared" si="55"/>
        <v>18032</v>
      </c>
      <c r="K113" t="str">
        <f t="shared" si="56"/>
        <v>Epping Forest</v>
      </c>
      <c r="L113">
        <f t="shared" si="57"/>
        <v>15791</v>
      </c>
      <c r="M113" t="str">
        <f t="shared" si="58"/>
        <v>Thames Estuary &amp; Marshes</v>
      </c>
      <c r="N113">
        <f t="shared" si="59"/>
        <v>3316</v>
      </c>
      <c r="O113" t="str">
        <f t="shared" si="60"/>
        <v>Thorndon Park</v>
      </c>
      <c r="P113" t="s">
        <v>2312</v>
      </c>
      <c r="Q113" t="s">
        <v>2312</v>
      </c>
      <c r="R113" s="16">
        <f t="shared" si="61"/>
        <v>898</v>
      </c>
      <c r="S113" s="3" t="str">
        <f t="shared" si="62"/>
        <v>Hutton Country Park</v>
      </c>
      <c r="T113">
        <f t="shared" si="63"/>
        <v>781</v>
      </c>
      <c r="U113">
        <f t="shared" si="64"/>
        <v>2826</v>
      </c>
      <c r="V113" s="11">
        <f t="shared" si="65"/>
        <v>227</v>
      </c>
      <c r="W113">
        <f t="shared" si="66"/>
        <v>219</v>
      </c>
      <c r="X113" s="17">
        <f t="shared" si="67"/>
        <v>137</v>
      </c>
      <c r="Y113">
        <f t="shared" si="68"/>
        <v>4913</v>
      </c>
      <c r="Z113">
        <f t="shared" si="69"/>
        <v>1248</v>
      </c>
      <c r="AA113">
        <f t="shared" si="70"/>
        <v>4197</v>
      </c>
      <c r="AB113" s="12">
        <f t="shared" si="71"/>
        <v>2869</v>
      </c>
      <c r="AC113">
        <f t="shared" si="72"/>
        <v>2119</v>
      </c>
      <c r="AD113" s="18">
        <f t="shared" si="73"/>
        <v>97</v>
      </c>
      <c r="AE113" s="18">
        <f t="shared" si="74"/>
        <v>300</v>
      </c>
      <c r="AF113" s="18">
        <f t="shared" si="75"/>
        <v>11</v>
      </c>
      <c r="AG113" s="19">
        <f t="shared" si="76"/>
        <v>10953</v>
      </c>
      <c r="AH113">
        <f t="shared" si="77"/>
        <v>320</v>
      </c>
      <c r="AI113" t="str">
        <f t="shared" si="78"/>
        <v>II</v>
      </c>
      <c r="AJ113">
        <f t="shared" si="79"/>
        <v>2859</v>
      </c>
      <c r="AK113">
        <f t="shared" si="80"/>
        <v>3316</v>
      </c>
      <c r="AL113" s="3">
        <f t="shared" si="81"/>
        <v>962</v>
      </c>
      <c r="AM113">
        <f t="shared" si="82"/>
        <v>763</v>
      </c>
      <c r="AN113">
        <f t="shared" si="83"/>
        <v>2964</v>
      </c>
      <c r="AO113" s="17">
        <f t="shared" si="84"/>
        <v>677</v>
      </c>
      <c r="AP113" s="3">
        <f t="shared" si="85"/>
        <v>1185</v>
      </c>
      <c r="AQ113">
        <f t="shared" si="86"/>
        <v>1306</v>
      </c>
      <c r="AR113">
        <f t="shared" si="87"/>
        <v>5939</v>
      </c>
      <c r="AS113" s="3">
        <f t="shared" si="88"/>
        <v>662</v>
      </c>
      <c r="AT113" t="str">
        <f t="shared" si="89"/>
        <v/>
      </c>
      <c r="AU113" t="str">
        <f t="shared" si="90"/>
        <v/>
      </c>
      <c r="AV113" s="3">
        <f t="shared" si="91"/>
        <v>889</v>
      </c>
      <c r="AW113">
        <f t="shared" si="92"/>
        <v>0</v>
      </c>
      <c r="AX113">
        <f t="shared" si="93"/>
        <v>0</v>
      </c>
      <c r="AY113">
        <f t="shared" si="94"/>
        <v>0</v>
      </c>
      <c r="AZ113">
        <f t="shared" si="95"/>
        <v>0</v>
      </c>
    </row>
    <row r="114" spans="1:52">
      <c r="A114">
        <v>114</v>
      </c>
      <c r="B114" s="27" t="str">
        <f t="shared" si="48"/>
        <v>094</v>
      </c>
      <c r="C114" s="28" t="s">
        <v>1196</v>
      </c>
      <c r="D114" s="27" t="str">
        <f t="shared" si="49"/>
        <v>Housing Site</v>
      </c>
      <c r="E114" t="str">
        <f t="shared" si="50"/>
        <v>0.16</v>
      </c>
      <c r="F114" t="str">
        <f t="shared" si="51"/>
        <v>G083</v>
      </c>
      <c r="G114" t="str">
        <f t="shared" si="52"/>
        <v/>
      </c>
      <c r="H114">
        <f t="shared" si="53"/>
        <v>1267</v>
      </c>
      <c r="I114" t="str">
        <f t="shared" si="54"/>
        <v>Brentwood AQMA No.5</v>
      </c>
      <c r="J114">
        <f t="shared" si="55"/>
        <v>17834</v>
      </c>
      <c r="K114" t="str">
        <f t="shared" si="56"/>
        <v>Epping Forest</v>
      </c>
      <c r="L114">
        <f t="shared" si="57"/>
        <v>17527</v>
      </c>
      <c r="M114" t="str">
        <f t="shared" si="58"/>
        <v>Thames Estuary &amp; Marshes</v>
      </c>
      <c r="N114">
        <f t="shared" si="59"/>
        <v>5140</v>
      </c>
      <c r="O114" t="str">
        <f t="shared" si="60"/>
        <v>Thorndon Park</v>
      </c>
      <c r="P114" t="s">
        <v>2312</v>
      </c>
      <c r="Q114" t="s">
        <v>2312</v>
      </c>
      <c r="R114" s="16">
        <f t="shared" si="61"/>
        <v>1297</v>
      </c>
      <c r="S114" s="3" t="str">
        <f t="shared" si="62"/>
        <v>Hutton Country Park</v>
      </c>
      <c r="T114">
        <f t="shared" si="63"/>
        <v>715</v>
      </c>
      <c r="U114">
        <f t="shared" si="64"/>
        <v>4473</v>
      </c>
      <c r="V114">
        <f t="shared" si="65"/>
        <v>715</v>
      </c>
      <c r="W114">
        <f t="shared" si="66"/>
        <v>72</v>
      </c>
      <c r="X114" s="17">
        <f t="shared" si="67"/>
        <v>125</v>
      </c>
      <c r="Y114">
        <f t="shared" si="68"/>
        <v>5450</v>
      </c>
      <c r="Z114">
        <f t="shared" si="69"/>
        <v>9</v>
      </c>
      <c r="AA114">
        <f t="shared" si="70"/>
        <v>3390</v>
      </c>
      <c r="AB114" s="12">
        <f t="shared" si="71"/>
        <v>4257</v>
      </c>
      <c r="AC114">
        <f t="shared" si="72"/>
        <v>3689</v>
      </c>
      <c r="AD114" s="12">
        <f t="shared" si="73"/>
        <v>1735</v>
      </c>
      <c r="AE114" s="12">
        <f t="shared" si="74"/>
        <v>1952</v>
      </c>
      <c r="AF114" s="12">
        <f t="shared" si="75"/>
        <v>1183</v>
      </c>
      <c r="AG114" s="19">
        <f t="shared" si="76"/>
        <v>19367</v>
      </c>
      <c r="AH114">
        <f t="shared" si="77"/>
        <v>108</v>
      </c>
      <c r="AI114" t="str">
        <f t="shared" si="78"/>
        <v>II</v>
      </c>
      <c r="AJ114">
        <f t="shared" si="79"/>
        <v>4805</v>
      </c>
      <c r="AK114">
        <f t="shared" si="80"/>
        <v>1370</v>
      </c>
      <c r="AL114" s="3">
        <f t="shared" si="81"/>
        <v>2269</v>
      </c>
      <c r="AM114">
        <f t="shared" si="82"/>
        <v>1876</v>
      </c>
      <c r="AN114">
        <f t="shared" si="83"/>
        <v>4354</v>
      </c>
      <c r="AO114" s="17">
        <f t="shared" si="84"/>
        <v>1195</v>
      </c>
      <c r="AP114" s="3">
        <f t="shared" si="85"/>
        <v>240</v>
      </c>
      <c r="AQ114" s="12" t="str">
        <f t="shared" si="86"/>
        <v>Adjacent, (100% overlap)</v>
      </c>
      <c r="AR114">
        <f t="shared" si="87"/>
        <v>7909</v>
      </c>
      <c r="AS114" s="13" t="str">
        <f t="shared" si="88"/>
        <v>Adjacent, (100% overlap)</v>
      </c>
      <c r="AT114" t="str">
        <f t="shared" si="89"/>
        <v/>
      </c>
      <c r="AU114" t="str">
        <f t="shared" si="90"/>
        <v/>
      </c>
      <c r="AV114" s="3">
        <f t="shared" si="91"/>
        <v>368</v>
      </c>
      <c r="AW114">
        <f t="shared" si="92"/>
        <v>0</v>
      </c>
      <c r="AX114">
        <f t="shared" si="93"/>
        <v>0</v>
      </c>
      <c r="AY114" s="11">
        <f t="shared" si="94"/>
        <v>100</v>
      </c>
      <c r="AZ114">
        <f t="shared" si="95"/>
        <v>0</v>
      </c>
    </row>
    <row r="115" spans="1:52">
      <c r="A115">
        <v>123</v>
      </c>
      <c r="B115" s="27" t="str">
        <f t="shared" si="48"/>
        <v>095A</v>
      </c>
      <c r="C115" s="28" t="s">
        <v>2405</v>
      </c>
      <c r="D115" s="27" t="str">
        <f t="shared" si="49"/>
        <v>Housing Site</v>
      </c>
      <c r="E115" t="str">
        <f t="shared" si="50"/>
        <v>0.7</v>
      </c>
      <c r="F115" t="str">
        <f t="shared" si="51"/>
        <v/>
      </c>
      <c r="G115" t="str">
        <f t="shared" si="52"/>
        <v/>
      </c>
      <c r="H115" s="11">
        <f t="shared" si="53"/>
        <v>397</v>
      </c>
      <c r="I115" t="str">
        <f t="shared" si="54"/>
        <v>Brentwood AQMA No.5</v>
      </c>
      <c r="J115">
        <f t="shared" si="55"/>
        <v>18457</v>
      </c>
      <c r="K115" t="str">
        <f t="shared" si="56"/>
        <v>Epping Forest</v>
      </c>
      <c r="L115">
        <f t="shared" si="57"/>
        <v>17545</v>
      </c>
      <c r="M115" t="str">
        <f t="shared" si="58"/>
        <v>Thames Estuary &amp; Marshes</v>
      </c>
      <c r="N115">
        <f t="shared" si="59"/>
        <v>5199</v>
      </c>
      <c r="O115" t="str">
        <f t="shared" si="60"/>
        <v>Norsey Wood</v>
      </c>
      <c r="P115" t="s">
        <v>2312</v>
      </c>
      <c r="Q115" t="s">
        <v>2312</v>
      </c>
      <c r="R115" s="16">
        <f t="shared" si="61"/>
        <v>1322</v>
      </c>
      <c r="S115" s="3" t="str">
        <f t="shared" si="62"/>
        <v>Hutton Country Park</v>
      </c>
      <c r="T115">
        <f t="shared" si="63"/>
        <v>973</v>
      </c>
      <c r="U115">
        <f t="shared" si="64"/>
        <v>5114</v>
      </c>
      <c r="V115">
        <f t="shared" si="65"/>
        <v>976</v>
      </c>
      <c r="W115" s="11" t="str">
        <f t="shared" si="66"/>
        <v>Adjacent, (42% overlap)</v>
      </c>
      <c r="X115" s="17">
        <f t="shared" si="67"/>
        <v>163</v>
      </c>
      <c r="Y115">
        <f t="shared" si="68"/>
        <v>5054</v>
      </c>
      <c r="Z115">
        <f t="shared" si="69"/>
        <v>164</v>
      </c>
      <c r="AA115">
        <f t="shared" si="70"/>
        <v>3560</v>
      </c>
      <c r="AB115" s="12">
        <f t="shared" si="71"/>
        <v>4921</v>
      </c>
      <c r="AC115">
        <f t="shared" si="72"/>
        <v>4316</v>
      </c>
      <c r="AD115" s="12">
        <f t="shared" si="73"/>
        <v>1994</v>
      </c>
      <c r="AE115" s="12">
        <f t="shared" si="74"/>
        <v>2154</v>
      </c>
      <c r="AF115" s="12">
        <f t="shared" si="75"/>
        <v>806</v>
      </c>
      <c r="AG115" s="19">
        <f t="shared" si="76"/>
        <v>19367</v>
      </c>
      <c r="AH115">
        <f t="shared" si="77"/>
        <v>282</v>
      </c>
      <c r="AI115" t="str">
        <f t="shared" si="78"/>
        <v>II</v>
      </c>
      <c r="AJ115">
        <f t="shared" si="79"/>
        <v>5330</v>
      </c>
      <c r="AK115">
        <f t="shared" si="80"/>
        <v>1166</v>
      </c>
      <c r="AL115" s="3">
        <f t="shared" si="81"/>
        <v>1376</v>
      </c>
      <c r="AM115">
        <f t="shared" si="82"/>
        <v>2484</v>
      </c>
      <c r="AN115">
        <f t="shared" si="83"/>
        <v>5019</v>
      </c>
      <c r="AO115" s="11">
        <f t="shared" si="84"/>
        <v>1465</v>
      </c>
      <c r="AP115" s="3">
        <f t="shared" si="85"/>
        <v>718</v>
      </c>
      <c r="AQ115" s="12" t="str">
        <f t="shared" si="86"/>
        <v>Adjacent, (99% overlap)</v>
      </c>
      <c r="AR115">
        <f t="shared" si="87"/>
        <v>8088</v>
      </c>
      <c r="AS115" s="13" t="str">
        <f t="shared" si="88"/>
        <v>Adjacent, (100% overlap)</v>
      </c>
      <c r="AT115" t="str">
        <f t="shared" si="89"/>
        <v>Y</v>
      </c>
      <c r="AU115" t="str">
        <f t="shared" si="90"/>
        <v/>
      </c>
      <c r="AV115" s="3">
        <f t="shared" si="91"/>
        <v>439</v>
      </c>
      <c r="AW115">
        <f t="shared" si="92"/>
        <v>0</v>
      </c>
      <c r="AX115">
        <f t="shared" si="93"/>
        <v>0</v>
      </c>
      <c r="AY115" s="11">
        <f t="shared" si="94"/>
        <v>100</v>
      </c>
      <c r="AZ115">
        <f t="shared" si="95"/>
        <v>0</v>
      </c>
    </row>
    <row r="116" spans="1:52">
      <c r="A116">
        <v>124</v>
      </c>
      <c r="B116" s="27" t="str">
        <f t="shared" si="48"/>
        <v>095B</v>
      </c>
      <c r="C116" s="28" t="s">
        <v>2405</v>
      </c>
      <c r="D116" s="27" t="str">
        <f t="shared" si="49"/>
        <v>Housing Site</v>
      </c>
      <c r="E116" t="str">
        <f t="shared" si="50"/>
        <v>2.76</v>
      </c>
      <c r="F116" t="str">
        <f t="shared" si="51"/>
        <v/>
      </c>
      <c r="G116" t="str">
        <f t="shared" si="52"/>
        <v/>
      </c>
      <c r="H116" s="11">
        <f t="shared" si="53"/>
        <v>214</v>
      </c>
      <c r="I116" t="str">
        <f t="shared" si="54"/>
        <v>Brentwood AQMA No.5</v>
      </c>
      <c r="J116">
        <f t="shared" si="55"/>
        <v>18457</v>
      </c>
      <c r="K116" t="str">
        <f t="shared" si="56"/>
        <v>Epping Forest</v>
      </c>
      <c r="L116">
        <f t="shared" si="57"/>
        <v>17545</v>
      </c>
      <c r="M116" t="str">
        <f t="shared" si="58"/>
        <v>Thames Estuary &amp; Marshes</v>
      </c>
      <c r="N116">
        <f t="shared" si="59"/>
        <v>5199</v>
      </c>
      <c r="O116" t="str">
        <f t="shared" si="60"/>
        <v>Norsey Wood</v>
      </c>
      <c r="P116" t="s">
        <v>2312</v>
      </c>
      <c r="Q116" t="s">
        <v>2312</v>
      </c>
      <c r="R116" s="16">
        <f t="shared" si="61"/>
        <v>1322</v>
      </c>
      <c r="S116" s="3" t="str">
        <f t="shared" si="62"/>
        <v>Hutton Country Park</v>
      </c>
      <c r="T116">
        <f t="shared" si="63"/>
        <v>906</v>
      </c>
      <c r="U116">
        <f t="shared" si="64"/>
        <v>5115</v>
      </c>
      <c r="V116">
        <f t="shared" si="65"/>
        <v>908</v>
      </c>
      <c r="W116" s="11" t="str">
        <f t="shared" si="66"/>
        <v>Adjacent, (10% overlap)</v>
      </c>
      <c r="X116" s="18">
        <f t="shared" si="67"/>
        <v>75</v>
      </c>
      <c r="Y116">
        <f t="shared" si="68"/>
        <v>5054</v>
      </c>
      <c r="Z116">
        <f t="shared" si="69"/>
        <v>27</v>
      </c>
      <c r="AA116">
        <f t="shared" si="70"/>
        <v>3452</v>
      </c>
      <c r="AB116" s="12">
        <f t="shared" si="71"/>
        <v>4922</v>
      </c>
      <c r="AC116">
        <f t="shared" si="72"/>
        <v>4317</v>
      </c>
      <c r="AD116" s="12">
        <f t="shared" si="73"/>
        <v>1793</v>
      </c>
      <c r="AE116" s="12">
        <f t="shared" si="74"/>
        <v>1978</v>
      </c>
      <c r="AF116" s="11">
        <f t="shared" si="75"/>
        <v>623</v>
      </c>
      <c r="AG116" s="19">
        <f t="shared" si="76"/>
        <v>19367</v>
      </c>
      <c r="AH116">
        <f t="shared" si="77"/>
        <v>228</v>
      </c>
      <c r="AI116" t="str">
        <f t="shared" si="78"/>
        <v>II*</v>
      </c>
      <c r="AJ116">
        <f t="shared" si="79"/>
        <v>5331</v>
      </c>
      <c r="AK116">
        <f t="shared" si="80"/>
        <v>1044</v>
      </c>
      <c r="AL116" s="3">
        <f t="shared" si="81"/>
        <v>1222</v>
      </c>
      <c r="AM116">
        <f t="shared" si="82"/>
        <v>2485</v>
      </c>
      <c r="AN116">
        <f t="shared" si="83"/>
        <v>5020</v>
      </c>
      <c r="AO116" s="11">
        <f t="shared" si="84"/>
        <v>1465</v>
      </c>
      <c r="AP116" s="3">
        <f t="shared" si="85"/>
        <v>510</v>
      </c>
      <c r="AQ116" s="12" t="str">
        <f t="shared" si="86"/>
        <v>Adjacent, (100% overlap)</v>
      </c>
      <c r="AR116">
        <f t="shared" si="87"/>
        <v>8088</v>
      </c>
      <c r="AS116" s="13" t="str">
        <f t="shared" si="88"/>
        <v>Adjacent, (99% overlap)</v>
      </c>
      <c r="AT116" t="str">
        <f t="shared" si="89"/>
        <v>Y</v>
      </c>
      <c r="AU116" t="str">
        <f t="shared" si="90"/>
        <v/>
      </c>
      <c r="AV116" s="3">
        <f t="shared" si="91"/>
        <v>440</v>
      </c>
      <c r="AW116">
        <f t="shared" si="92"/>
        <v>0</v>
      </c>
      <c r="AX116">
        <f t="shared" si="93"/>
        <v>0</v>
      </c>
      <c r="AY116" s="11">
        <f t="shared" si="94"/>
        <v>100</v>
      </c>
      <c r="AZ116">
        <f t="shared" si="95"/>
        <v>0</v>
      </c>
    </row>
    <row r="117" spans="1:52">
      <c r="A117">
        <v>125</v>
      </c>
      <c r="B117" s="27" t="str">
        <f t="shared" si="48"/>
        <v>096</v>
      </c>
      <c r="C117" s="28" t="s">
        <v>2406</v>
      </c>
      <c r="D117" s="27" t="str">
        <f t="shared" si="49"/>
        <v>Housing Site</v>
      </c>
      <c r="E117" t="str">
        <f t="shared" si="50"/>
        <v>0.03</v>
      </c>
      <c r="F117" t="str">
        <f t="shared" si="51"/>
        <v/>
      </c>
      <c r="G117" t="str">
        <f t="shared" si="52"/>
        <v/>
      </c>
      <c r="H117">
        <f t="shared" si="53"/>
        <v>2861</v>
      </c>
      <c r="I117" t="str">
        <f t="shared" si="54"/>
        <v>Brentwood AQMA No.5</v>
      </c>
      <c r="J117">
        <f t="shared" si="55"/>
        <v>18419</v>
      </c>
      <c r="K117" t="str">
        <f t="shared" si="56"/>
        <v>Epping Forest</v>
      </c>
      <c r="L117">
        <f t="shared" si="57"/>
        <v>15686</v>
      </c>
      <c r="M117" t="str">
        <f t="shared" si="58"/>
        <v>Thames Estuary &amp; Marshes</v>
      </c>
      <c r="N117">
        <f t="shared" si="59"/>
        <v>3662</v>
      </c>
      <c r="O117" t="str">
        <f t="shared" si="60"/>
        <v>Thorndon Park</v>
      </c>
      <c r="P117" t="s">
        <v>2312</v>
      </c>
      <c r="Q117" t="s">
        <v>2312</v>
      </c>
      <c r="R117" s="16">
        <f t="shared" si="61"/>
        <v>519</v>
      </c>
      <c r="S117" s="3" t="str">
        <f t="shared" si="62"/>
        <v>Hutton Country Park</v>
      </c>
      <c r="T117">
        <f t="shared" si="63"/>
        <v>810</v>
      </c>
      <c r="U117">
        <f t="shared" si="64"/>
        <v>3124</v>
      </c>
      <c r="V117">
        <f t="shared" si="65"/>
        <v>579</v>
      </c>
      <c r="W117">
        <f t="shared" si="66"/>
        <v>545</v>
      </c>
      <c r="X117" s="18">
        <f t="shared" si="67"/>
        <v>32</v>
      </c>
      <c r="Y117">
        <f t="shared" si="68"/>
        <v>4552</v>
      </c>
      <c r="Z117">
        <f t="shared" si="69"/>
        <v>1387</v>
      </c>
      <c r="AA117">
        <f t="shared" si="70"/>
        <v>4549</v>
      </c>
      <c r="AB117" s="12">
        <f t="shared" si="71"/>
        <v>3294</v>
      </c>
      <c r="AC117">
        <f t="shared" si="72"/>
        <v>2536</v>
      </c>
      <c r="AD117" s="18">
        <f t="shared" si="73"/>
        <v>151</v>
      </c>
      <c r="AE117" s="11">
        <f t="shared" si="74"/>
        <v>732</v>
      </c>
      <c r="AF117" s="18">
        <f t="shared" si="75"/>
        <v>15</v>
      </c>
      <c r="AG117" s="18">
        <f t="shared" si="76"/>
        <v>32018</v>
      </c>
      <c r="AH117" s="11">
        <f t="shared" si="77"/>
        <v>12</v>
      </c>
      <c r="AI117" t="str">
        <f t="shared" si="78"/>
        <v>II</v>
      </c>
      <c r="AJ117">
        <f t="shared" si="79"/>
        <v>3128</v>
      </c>
      <c r="AK117">
        <f t="shared" si="80"/>
        <v>3349</v>
      </c>
      <c r="AL117" s="3">
        <f t="shared" si="81"/>
        <v>621</v>
      </c>
      <c r="AM117">
        <f t="shared" si="82"/>
        <v>1126</v>
      </c>
      <c r="AN117">
        <f t="shared" si="83"/>
        <v>3389</v>
      </c>
      <c r="AO117" s="18">
        <f t="shared" si="84"/>
        <v>422</v>
      </c>
      <c r="AP117" s="3">
        <f t="shared" si="85"/>
        <v>947</v>
      </c>
      <c r="AQ117">
        <f t="shared" si="86"/>
        <v>1071</v>
      </c>
      <c r="AR117">
        <f t="shared" si="87"/>
        <v>5961</v>
      </c>
      <c r="AS117" s="3">
        <f t="shared" si="88"/>
        <v>440</v>
      </c>
      <c r="AT117" t="str">
        <f t="shared" si="89"/>
        <v/>
      </c>
      <c r="AU117" t="str">
        <f t="shared" si="90"/>
        <v/>
      </c>
      <c r="AV117" s="3">
        <f t="shared" si="91"/>
        <v>636</v>
      </c>
      <c r="AW117">
        <f t="shared" si="92"/>
        <v>0</v>
      </c>
      <c r="AX117">
        <f t="shared" si="93"/>
        <v>0</v>
      </c>
      <c r="AY117">
        <f t="shared" si="94"/>
        <v>0</v>
      </c>
      <c r="AZ117">
        <f t="shared" si="95"/>
        <v>0</v>
      </c>
    </row>
    <row r="118" spans="1:52">
      <c r="A118">
        <v>120</v>
      </c>
      <c r="B118" s="27" t="str">
        <f t="shared" si="48"/>
        <v>097</v>
      </c>
      <c r="C118" s="28" t="s">
        <v>2407</v>
      </c>
      <c r="D118" s="27" t="str">
        <f t="shared" si="49"/>
        <v>Housing Site</v>
      </c>
      <c r="E118" t="str">
        <f t="shared" si="50"/>
        <v>0.32</v>
      </c>
      <c r="F118" t="str">
        <f t="shared" si="51"/>
        <v/>
      </c>
      <c r="G118" t="str">
        <f t="shared" si="52"/>
        <v/>
      </c>
      <c r="H118" s="11">
        <f t="shared" si="53"/>
        <v>467</v>
      </c>
      <c r="I118" t="str">
        <f t="shared" si="54"/>
        <v>Brentwood AQMA No.4</v>
      </c>
      <c r="J118">
        <f t="shared" si="55"/>
        <v>14300</v>
      </c>
      <c r="K118" t="str">
        <f t="shared" si="56"/>
        <v>Epping Forest</v>
      </c>
      <c r="L118">
        <f t="shared" si="57"/>
        <v>17890</v>
      </c>
      <c r="M118" t="str">
        <f t="shared" si="58"/>
        <v>Thames Estuary &amp; Marshes</v>
      </c>
      <c r="N118">
        <f t="shared" si="59"/>
        <v>3033</v>
      </c>
      <c r="O118" t="str">
        <f t="shared" si="60"/>
        <v>Thorndon Park</v>
      </c>
      <c r="P118" t="s">
        <v>2312</v>
      </c>
      <c r="Q118" t="s">
        <v>2312</v>
      </c>
      <c r="R118" s="15">
        <f t="shared" si="61"/>
        <v>3764</v>
      </c>
      <c r="S118" s="3" t="str">
        <f t="shared" si="62"/>
        <v>The Manor</v>
      </c>
      <c r="T118">
        <f t="shared" si="63"/>
        <v>479</v>
      </c>
      <c r="U118">
        <f t="shared" si="64"/>
        <v>2150</v>
      </c>
      <c r="V118" s="11">
        <f t="shared" si="65"/>
        <v>325</v>
      </c>
      <c r="W118">
        <f t="shared" si="66"/>
        <v>410</v>
      </c>
      <c r="X118" s="18">
        <f t="shared" si="67"/>
        <v>46</v>
      </c>
      <c r="Y118">
        <f t="shared" si="68"/>
        <v>4272</v>
      </c>
      <c r="Z118">
        <f t="shared" si="69"/>
        <v>433</v>
      </c>
      <c r="AA118">
        <f t="shared" si="70"/>
        <v>902</v>
      </c>
      <c r="AB118" s="12">
        <f t="shared" si="71"/>
        <v>1744</v>
      </c>
      <c r="AC118">
        <f t="shared" si="72"/>
        <v>1815</v>
      </c>
      <c r="AD118" s="18">
        <f t="shared" si="73"/>
        <v>231</v>
      </c>
      <c r="AE118" s="12">
        <f t="shared" si="74"/>
        <v>1446</v>
      </c>
      <c r="AF118" s="18">
        <f t="shared" si="75"/>
        <v>233</v>
      </c>
      <c r="AG118" s="19">
        <f t="shared" si="76"/>
        <v>11136</v>
      </c>
      <c r="AH118">
        <f t="shared" si="77"/>
        <v>639</v>
      </c>
      <c r="AI118" t="str">
        <f t="shared" si="78"/>
        <v>II</v>
      </c>
      <c r="AJ118">
        <f t="shared" si="79"/>
        <v>948</v>
      </c>
      <c r="AK118">
        <f t="shared" si="80"/>
        <v>1130</v>
      </c>
      <c r="AL118" s="3">
        <f t="shared" si="81"/>
        <v>874</v>
      </c>
      <c r="AM118">
        <f t="shared" si="82"/>
        <v>2358</v>
      </c>
      <c r="AN118">
        <f t="shared" si="83"/>
        <v>1469</v>
      </c>
      <c r="AO118" s="11">
        <f t="shared" si="84"/>
        <v>1422</v>
      </c>
      <c r="AP118" s="3">
        <f t="shared" si="85"/>
        <v>1127</v>
      </c>
      <c r="AQ118">
        <f t="shared" si="86"/>
        <v>911</v>
      </c>
      <c r="AR118">
        <f t="shared" si="87"/>
        <v>6819</v>
      </c>
      <c r="AS118" s="3">
        <f t="shared" si="88"/>
        <v>220</v>
      </c>
      <c r="AT118" t="str">
        <f t="shared" si="89"/>
        <v/>
      </c>
      <c r="AU118" t="str">
        <f t="shared" si="90"/>
        <v/>
      </c>
      <c r="AV118" s="3">
        <f t="shared" si="91"/>
        <v>706</v>
      </c>
      <c r="AW118">
        <f t="shared" si="92"/>
        <v>0</v>
      </c>
      <c r="AX118">
        <f t="shared" si="93"/>
        <v>0</v>
      </c>
      <c r="AY118">
        <f t="shared" si="94"/>
        <v>0</v>
      </c>
      <c r="AZ118">
        <f t="shared" si="95"/>
        <v>0</v>
      </c>
    </row>
    <row r="119" spans="1:52">
      <c r="A119">
        <v>121</v>
      </c>
      <c r="B119" s="27" t="str">
        <f t="shared" si="48"/>
        <v>098</v>
      </c>
      <c r="C119" s="28" t="s">
        <v>2408</v>
      </c>
      <c r="D119" s="27" t="str">
        <f t="shared" si="49"/>
        <v>Housing Site</v>
      </c>
      <c r="E119" t="str">
        <f t="shared" si="50"/>
        <v>0.26</v>
      </c>
      <c r="F119" t="str">
        <f t="shared" si="51"/>
        <v/>
      </c>
      <c r="G119" t="str">
        <f t="shared" si="52"/>
        <v/>
      </c>
      <c r="H119" s="11">
        <f t="shared" si="53"/>
        <v>580</v>
      </c>
      <c r="I119" t="str">
        <f t="shared" si="54"/>
        <v>Brentwood AQMA No.6</v>
      </c>
      <c r="J119">
        <f t="shared" si="55"/>
        <v>20338</v>
      </c>
      <c r="K119" t="str">
        <f t="shared" si="56"/>
        <v>Epping Forest</v>
      </c>
      <c r="L119">
        <f t="shared" si="57"/>
        <v>18794</v>
      </c>
      <c r="M119" t="str">
        <f t="shared" si="58"/>
        <v>Thames Estuary &amp; Marshes</v>
      </c>
      <c r="N119">
        <f t="shared" si="59"/>
        <v>4971</v>
      </c>
      <c r="O119" t="str">
        <f t="shared" si="60"/>
        <v>Norsey Wood</v>
      </c>
      <c r="P119" t="s">
        <v>2312</v>
      </c>
      <c r="Q119" t="s">
        <v>2312</v>
      </c>
      <c r="R119" s="15">
        <f t="shared" si="61"/>
        <v>3662</v>
      </c>
      <c r="S119" s="3" t="str">
        <f t="shared" si="62"/>
        <v>Hutton Country Park</v>
      </c>
      <c r="T119">
        <f t="shared" si="63"/>
        <v>1315</v>
      </c>
      <c r="U119">
        <f t="shared" si="64"/>
        <v>7959</v>
      </c>
      <c r="V119">
        <f t="shared" si="65"/>
        <v>822</v>
      </c>
      <c r="W119">
        <f t="shared" si="66"/>
        <v>324</v>
      </c>
      <c r="X119" s="17">
        <f t="shared" si="67"/>
        <v>226</v>
      </c>
      <c r="Y119">
        <f t="shared" si="68"/>
        <v>3032</v>
      </c>
      <c r="Z119">
        <f t="shared" si="69"/>
        <v>1257</v>
      </c>
      <c r="AA119">
        <f t="shared" si="70"/>
        <v>2277</v>
      </c>
      <c r="AB119" s="12">
        <f t="shared" si="71"/>
        <v>7772</v>
      </c>
      <c r="AC119">
        <f t="shared" si="72"/>
        <v>7157</v>
      </c>
      <c r="AD119" s="18">
        <f t="shared" si="73"/>
        <v>190</v>
      </c>
      <c r="AE119" s="18">
        <f t="shared" si="74"/>
        <v>0</v>
      </c>
      <c r="AF119" s="18" t="str">
        <f t="shared" si="75"/>
        <v>Adjacent, (0% overlap)</v>
      </c>
      <c r="AG119" s="17">
        <f t="shared" si="76"/>
        <v>28540</v>
      </c>
      <c r="AH119">
        <f t="shared" si="77"/>
        <v>74</v>
      </c>
      <c r="AI119" t="str">
        <f t="shared" si="78"/>
        <v>II</v>
      </c>
      <c r="AJ119">
        <f t="shared" si="79"/>
        <v>4361</v>
      </c>
      <c r="AK119">
        <f t="shared" si="80"/>
        <v>987</v>
      </c>
      <c r="AL119" s="14">
        <f t="shared" si="81"/>
        <v>23</v>
      </c>
      <c r="AM119">
        <f t="shared" si="82"/>
        <v>5325</v>
      </c>
      <c r="AN119">
        <f t="shared" si="83"/>
        <v>7870</v>
      </c>
      <c r="AO119" s="18">
        <f t="shared" si="84"/>
        <v>357</v>
      </c>
      <c r="AP119" s="3">
        <f t="shared" si="85"/>
        <v>1001</v>
      </c>
      <c r="AQ119" s="11">
        <f t="shared" si="86"/>
        <v>97</v>
      </c>
      <c r="AR119">
        <f t="shared" si="87"/>
        <v>9911</v>
      </c>
      <c r="AS119" s="3">
        <f t="shared" si="88"/>
        <v>90</v>
      </c>
      <c r="AT119" t="str">
        <f t="shared" si="89"/>
        <v/>
      </c>
      <c r="AU119" t="str">
        <f t="shared" si="90"/>
        <v/>
      </c>
      <c r="AV119" s="3">
        <f t="shared" si="91"/>
        <v>210</v>
      </c>
      <c r="AW119">
        <f t="shared" si="92"/>
        <v>0</v>
      </c>
      <c r="AX119">
        <f t="shared" si="93"/>
        <v>0</v>
      </c>
      <c r="AY119" s="11">
        <f t="shared" si="94"/>
        <v>100</v>
      </c>
      <c r="AZ119">
        <f t="shared" si="95"/>
        <v>0</v>
      </c>
    </row>
    <row r="120" spans="1:52">
      <c r="A120">
        <v>122</v>
      </c>
      <c r="B120" s="27" t="str">
        <f t="shared" si="48"/>
        <v>099</v>
      </c>
      <c r="C120" s="28" t="s">
        <v>2409</v>
      </c>
      <c r="D120" s="27" t="str">
        <f t="shared" si="49"/>
        <v>Housing Site</v>
      </c>
      <c r="E120" t="str">
        <f t="shared" si="50"/>
        <v>0.5</v>
      </c>
      <c r="F120" t="str">
        <f t="shared" si="51"/>
        <v/>
      </c>
      <c r="G120" t="str">
        <f t="shared" si="52"/>
        <v/>
      </c>
      <c r="H120" s="11">
        <f t="shared" si="53"/>
        <v>972</v>
      </c>
      <c r="I120" t="str">
        <f t="shared" si="54"/>
        <v>Brentwood AQMA No.7</v>
      </c>
      <c r="J120">
        <f t="shared" si="55"/>
        <v>15525</v>
      </c>
      <c r="K120" t="str">
        <f t="shared" si="56"/>
        <v>Epping Forest</v>
      </c>
      <c r="L120">
        <f t="shared" si="57"/>
        <v>15663</v>
      </c>
      <c r="M120" t="str">
        <f t="shared" si="58"/>
        <v>Thames Estuary &amp; Marshes</v>
      </c>
      <c r="N120" s="11">
        <f t="shared" si="59"/>
        <v>987</v>
      </c>
      <c r="O120" t="str">
        <f t="shared" si="60"/>
        <v>Thorndon Park</v>
      </c>
      <c r="P120" t="s">
        <v>2312</v>
      </c>
      <c r="Q120" t="s">
        <v>2312</v>
      </c>
      <c r="R120" s="15">
        <f t="shared" si="61"/>
        <v>3351</v>
      </c>
      <c r="S120" s="3" t="str">
        <f t="shared" si="62"/>
        <v>The Manor</v>
      </c>
      <c r="T120">
        <f t="shared" si="63"/>
        <v>712</v>
      </c>
      <c r="U120">
        <f t="shared" si="64"/>
        <v>165</v>
      </c>
      <c r="V120">
        <f t="shared" si="65"/>
        <v>622</v>
      </c>
      <c r="W120">
        <f t="shared" si="66"/>
        <v>165</v>
      </c>
      <c r="X120" s="17">
        <f t="shared" si="67"/>
        <v>140</v>
      </c>
      <c r="Y120">
        <f t="shared" si="68"/>
        <v>3527</v>
      </c>
      <c r="Z120">
        <f t="shared" si="69"/>
        <v>5</v>
      </c>
      <c r="AA120">
        <f t="shared" si="70"/>
        <v>1519</v>
      </c>
      <c r="AB120" s="11">
        <f t="shared" si="71"/>
        <v>1196</v>
      </c>
      <c r="AC120">
        <f t="shared" si="72"/>
        <v>1281</v>
      </c>
      <c r="AD120" s="18">
        <f t="shared" si="73"/>
        <v>384</v>
      </c>
      <c r="AE120" s="11">
        <f t="shared" si="74"/>
        <v>434</v>
      </c>
      <c r="AF120" s="18">
        <f t="shared" si="75"/>
        <v>43</v>
      </c>
      <c r="AG120" s="19">
        <f t="shared" si="76"/>
        <v>19647</v>
      </c>
      <c r="AH120">
        <f t="shared" si="77"/>
        <v>344</v>
      </c>
      <c r="AI120" t="str">
        <f t="shared" si="78"/>
        <v>II</v>
      </c>
      <c r="AJ120">
        <f t="shared" si="79"/>
        <v>1673</v>
      </c>
      <c r="AK120">
        <f t="shared" si="80"/>
        <v>835</v>
      </c>
      <c r="AL120" s="3">
        <f t="shared" si="81"/>
        <v>613</v>
      </c>
      <c r="AM120">
        <f t="shared" si="82"/>
        <v>32</v>
      </c>
      <c r="AN120">
        <f t="shared" si="83"/>
        <v>107</v>
      </c>
      <c r="AO120" s="18">
        <f t="shared" si="84"/>
        <v>84</v>
      </c>
      <c r="AP120" s="3">
        <f t="shared" si="85"/>
        <v>791</v>
      </c>
      <c r="AQ120">
        <f t="shared" si="86"/>
        <v>607</v>
      </c>
      <c r="AR120">
        <f t="shared" si="87"/>
        <v>4247</v>
      </c>
      <c r="AS120" s="3">
        <f t="shared" si="88"/>
        <v>194</v>
      </c>
      <c r="AT120" t="str">
        <f t="shared" si="89"/>
        <v/>
      </c>
      <c r="AU120" t="str">
        <f t="shared" si="90"/>
        <v/>
      </c>
      <c r="AV120" s="3">
        <f t="shared" si="91"/>
        <v>1628</v>
      </c>
      <c r="AW120">
        <f t="shared" si="92"/>
        <v>0</v>
      </c>
      <c r="AX120">
        <f t="shared" si="93"/>
        <v>0</v>
      </c>
      <c r="AY120">
        <f t="shared" si="94"/>
        <v>0</v>
      </c>
      <c r="AZ120">
        <f t="shared" si="95"/>
        <v>0</v>
      </c>
    </row>
    <row r="121" spans="1:52">
      <c r="A121">
        <v>149</v>
      </c>
      <c r="B121" s="27" t="str">
        <f t="shared" si="48"/>
        <v>100</v>
      </c>
      <c r="C121" s="28" t="s">
        <v>2410</v>
      </c>
      <c r="D121" s="27" t="str">
        <f t="shared" si="49"/>
        <v>Mixed Use</v>
      </c>
      <c r="E121" t="str">
        <f t="shared" si="50"/>
        <v>1.34</v>
      </c>
      <c r="F121" t="str">
        <f t="shared" si="51"/>
        <v/>
      </c>
      <c r="G121" t="str">
        <f t="shared" si="52"/>
        <v>Y</v>
      </c>
      <c r="H121" s="11">
        <f t="shared" si="53"/>
        <v>148</v>
      </c>
      <c r="I121" t="str">
        <f t="shared" si="54"/>
        <v>Brentwood AQMA No.7</v>
      </c>
      <c r="J121">
        <f t="shared" si="55"/>
        <v>15561</v>
      </c>
      <c r="K121" t="str">
        <f t="shared" si="56"/>
        <v>Epping Forest</v>
      </c>
      <c r="L121">
        <f t="shared" si="57"/>
        <v>16002</v>
      </c>
      <c r="M121" t="str">
        <f t="shared" si="58"/>
        <v>Thames Estuary &amp; Marshes</v>
      </c>
      <c r="N121" s="11">
        <f t="shared" si="59"/>
        <v>1097</v>
      </c>
      <c r="O121" t="str">
        <f t="shared" si="60"/>
        <v>Thorndon Park</v>
      </c>
      <c r="P121" t="s">
        <v>2312</v>
      </c>
      <c r="Q121" t="s">
        <v>2312</v>
      </c>
      <c r="R121" s="15">
        <f t="shared" si="61"/>
        <v>3799</v>
      </c>
      <c r="S121" s="3" t="str">
        <f t="shared" si="62"/>
        <v>The Manor</v>
      </c>
      <c r="T121">
        <f t="shared" si="63"/>
        <v>1100</v>
      </c>
      <c r="U121">
        <f t="shared" si="64"/>
        <v>359</v>
      </c>
      <c r="V121">
        <f t="shared" si="65"/>
        <v>829</v>
      </c>
      <c r="W121">
        <f t="shared" si="66"/>
        <v>311</v>
      </c>
      <c r="X121" s="18">
        <f t="shared" si="67"/>
        <v>70</v>
      </c>
      <c r="Y121">
        <f t="shared" si="68"/>
        <v>4178</v>
      </c>
      <c r="Z121">
        <f t="shared" si="69"/>
        <v>7</v>
      </c>
      <c r="AA121">
        <f t="shared" si="70"/>
        <v>1717</v>
      </c>
      <c r="AB121" s="18">
        <f t="shared" si="71"/>
        <v>354</v>
      </c>
      <c r="AC121">
        <f t="shared" si="72"/>
        <v>687</v>
      </c>
      <c r="AD121" s="18">
        <f t="shared" si="73"/>
        <v>115</v>
      </c>
      <c r="AE121" s="18">
        <f t="shared" si="74"/>
        <v>23</v>
      </c>
      <c r="AF121" s="18" t="str">
        <f t="shared" si="75"/>
        <v>Adjacent, (1% overlap)</v>
      </c>
      <c r="AG121" s="17">
        <f t="shared" si="76"/>
        <v>26013</v>
      </c>
      <c r="AH121" s="12">
        <f t="shared" si="77"/>
        <v>1</v>
      </c>
      <c r="AI121" t="str">
        <f t="shared" si="78"/>
        <v>II</v>
      </c>
      <c r="AJ121">
        <f t="shared" si="79"/>
        <v>1723</v>
      </c>
      <c r="AK121" s="12">
        <f t="shared" si="80"/>
        <v>6</v>
      </c>
      <c r="AL121" s="13" t="str">
        <f t="shared" si="81"/>
        <v>Adjacent, (6% overlap)</v>
      </c>
      <c r="AM121">
        <f t="shared" si="82"/>
        <v>482</v>
      </c>
      <c r="AN121">
        <f t="shared" si="83"/>
        <v>53</v>
      </c>
      <c r="AO121" s="18">
        <f t="shared" si="84"/>
        <v>324</v>
      </c>
      <c r="AP121" s="3">
        <f t="shared" si="85"/>
        <v>1428</v>
      </c>
      <c r="AQ121">
        <f t="shared" si="86"/>
        <v>1170</v>
      </c>
      <c r="AR121">
        <f t="shared" si="87"/>
        <v>4926</v>
      </c>
      <c r="AS121" s="3">
        <f t="shared" si="88"/>
        <v>334</v>
      </c>
      <c r="AT121" t="str">
        <f t="shared" si="89"/>
        <v/>
      </c>
      <c r="AU121" t="str">
        <f t="shared" si="90"/>
        <v/>
      </c>
      <c r="AV121" s="3">
        <f t="shared" si="91"/>
        <v>1699</v>
      </c>
      <c r="AW121">
        <f t="shared" si="92"/>
        <v>0</v>
      </c>
      <c r="AX121">
        <f t="shared" si="93"/>
        <v>0</v>
      </c>
      <c r="AY121">
        <f t="shared" si="94"/>
        <v>0</v>
      </c>
      <c r="AZ121">
        <f t="shared" si="95"/>
        <v>0</v>
      </c>
    </row>
    <row r="122" spans="1:52">
      <c r="A122">
        <v>22</v>
      </c>
      <c r="B122" s="27" t="str">
        <f t="shared" si="48"/>
        <v>102</v>
      </c>
      <c r="C122" s="28" t="s">
        <v>2411</v>
      </c>
      <c r="D122" s="27" t="str">
        <f t="shared" si="49"/>
        <v>Mixed Use</v>
      </c>
      <c r="E122" t="str">
        <f t="shared" si="50"/>
        <v>1.2</v>
      </c>
      <c r="F122" t="str">
        <f t="shared" si="51"/>
        <v/>
      </c>
      <c r="G122" t="str">
        <f t="shared" si="52"/>
        <v>Y</v>
      </c>
      <c r="H122" s="11">
        <f t="shared" si="53"/>
        <v>212</v>
      </c>
      <c r="I122" t="str">
        <f t="shared" si="54"/>
        <v>Brentwood AQMA No.7</v>
      </c>
      <c r="J122">
        <f t="shared" si="55"/>
        <v>15386</v>
      </c>
      <c r="K122" t="str">
        <f t="shared" si="56"/>
        <v>Epping Forest</v>
      </c>
      <c r="L122">
        <f t="shared" si="57"/>
        <v>16229</v>
      </c>
      <c r="M122" t="str">
        <f t="shared" si="58"/>
        <v>Thames Estuary &amp; Marshes</v>
      </c>
      <c r="N122" s="11">
        <f t="shared" si="59"/>
        <v>1325</v>
      </c>
      <c r="O122" t="str">
        <f t="shared" si="60"/>
        <v>Thorndon Park</v>
      </c>
      <c r="P122" t="s">
        <v>2312</v>
      </c>
      <c r="Q122" t="s">
        <v>2312</v>
      </c>
      <c r="R122" s="15">
        <f t="shared" si="61"/>
        <v>3651</v>
      </c>
      <c r="S122" s="3" t="str">
        <f t="shared" si="62"/>
        <v>The Manor</v>
      </c>
      <c r="T122">
        <f t="shared" si="63"/>
        <v>1278</v>
      </c>
      <c r="U122">
        <f t="shared" si="64"/>
        <v>558</v>
      </c>
      <c r="V122">
        <f t="shared" si="65"/>
        <v>649</v>
      </c>
      <c r="W122">
        <f t="shared" si="66"/>
        <v>144</v>
      </c>
      <c r="X122" s="18">
        <f t="shared" si="67"/>
        <v>8</v>
      </c>
      <c r="Y122">
        <f t="shared" si="68"/>
        <v>4113</v>
      </c>
      <c r="Z122">
        <f t="shared" si="69"/>
        <v>31</v>
      </c>
      <c r="AA122">
        <f t="shared" si="70"/>
        <v>1541</v>
      </c>
      <c r="AB122" s="18">
        <f t="shared" si="71"/>
        <v>406</v>
      </c>
      <c r="AC122">
        <f t="shared" si="72"/>
        <v>766</v>
      </c>
      <c r="AD122" s="18">
        <f t="shared" si="73"/>
        <v>342</v>
      </c>
      <c r="AE122" s="18">
        <f t="shared" si="74"/>
        <v>128</v>
      </c>
      <c r="AF122" s="18">
        <f t="shared" si="75"/>
        <v>89</v>
      </c>
      <c r="AG122" s="19">
        <f t="shared" si="76"/>
        <v>24044</v>
      </c>
      <c r="AH122">
        <f t="shared" si="77"/>
        <v>56</v>
      </c>
      <c r="AI122" t="str">
        <f t="shared" si="78"/>
        <v>II*</v>
      </c>
      <c r="AJ122">
        <f t="shared" si="79"/>
        <v>1547</v>
      </c>
      <c r="AK122" s="12">
        <f t="shared" si="80"/>
        <v>102</v>
      </c>
      <c r="AL122" s="14">
        <f t="shared" si="81"/>
        <v>17</v>
      </c>
      <c r="AM122">
        <f t="shared" si="82"/>
        <v>654</v>
      </c>
      <c r="AN122">
        <f t="shared" si="83"/>
        <v>183</v>
      </c>
      <c r="AO122" s="18">
        <f t="shared" si="84"/>
        <v>242</v>
      </c>
      <c r="AP122" s="3">
        <f t="shared" si="85"/>
        <v>1412</v>
      </c>
      <c r="AQ122">
        <f t="shared" si="86"/>
        <v>994</v>
      </c>
      <c r="AR122">
        <f t="shared" si="87"/>
        <v>5133</v>
      </c>
      <c r="AS122" s="3">
        <f t="shared" si="88"/>
        <v>311</v>
      </c>
      <c r="AT122" t="str">
        <f t="shared" si="89"/>
        <v/>
      </c>
      <c r="AU122" t="str">
        <f t="shared" si="90"/>
        <v/>
      </c>
      <c r="AV122" s="3">
        <f t="shared" si="91"/>
        <v>1524</v>
      </c>
      <c r="AW122">
        <f t="shared" si="92"/>
        <v>0</v>
      </c>
      <c r="AX122">
        <f t="shared" si="93"/>
        <v>0</v>
      </c>
      <c r="AY122">
        <f t="shared" si="94"/>
        <v>0</v>
      </c>
      <c r="AZ122">
        <f t="shared" si="95"/>
        <v>0</v>
      </c>
    </row>
    <row r="123" spans="1:52">
      <c r="A123">
        <v>151</v>
      </c>
      <c r="B123" s="27" t="str">
        <f t="shared" si="48"/>
        <v>103</v>
      </c>
      <c r="C123" s="28" t="s">
        <v>2412</v>
      </c>
      <c r="D123" s="27" t="str">
        <f t="shared" si="49"/>
        <v>Housing Site</v>
      </c>
      <c r="E123" t="str">
        <f t="shared" si="50"/>
        <v>0.04</v>
      </c>
      <c r="F123" t="str">
        <f t="shared" si="51"/>
        <v/>
      </c>
      <c r="G123" t="str">
        <f t="shared" si="52"/>
        <v/>
      </c>
      <c r="H123">
        <f t="shared" si="53"/>
        <v>3440</v>
      </c>
      <c r="I123" t="str">
        <f t="shared" si="54"/>
        <v>Brentwood AQMA No.5</v>
      </c>
      <c r="J123">
        <f t="shared" si="55"/>
        <v>20549</v>
      </c>
      <c r="K123" t="str">
        <f t="shared" si="56"/>
        <v>Epping Forest</v>
      </c>
      <c r="L123">
        <f t="shared" si="57"/>
        <v>14424</v>
      </c>
      <c r="M123" t="str">
        <f t="shared" si="58"/>
        <v>Thames Estuary &amp; Marshes</v>
      </c>
      <c r="N123">
        <f t="shared" si="59"/>
        <v>2981</v>
      </c>
      <c r="O123" t="str">
        <f t="shared" si="60"/>
        <v>Mill Meadows, Billericay</v>
      </c>
      <c r="P123" t="s">
        <v>2312</v>
      </c>
      <c r="Q123" t="s">
        <v>2312</v>
      </c>
      <c r="R123" s="16">
        <f t="shared" si="61"/>
        <v>1101</v>
      </c>
      <c r="S123" s="3" t="str">
        <f t="shared" si="62"/>
        <v>Hutton Country Park</v>
      </c>
      <c r="T123">
        <f t="shared" si="63"/>
        <v>847</v>
      </c>
      <c r="U123">
        <f t="shared" si="64"/>
        <v>3943</v>
      </c>
      <c r="V123">
        <f t="shared" si="65"/>
        <v>847</v>
      </c>
      <c r="W123">
        <f t="shared" si="66"/>
        <v>199</v>
      </c>
      <c r="X123" s="17">
        <f t="shared" si="67"/>
        <v>166</v>
      </c>
      <c r="Y123">
        <f t="shared" si="68"/>
        <v>2415</v>
      </c>
      <c r="Z123">
        <f t="shared" si="69"/>
        <v>3202</v>
      </c>
      <c r="AA123">
        <f t="shared" si="70"/>
        <v>6654</v>
      </c>
      <c r="AB123" s="12">
        <f t="shared" si="71"/>
        <v>5190</v>
      </c>
      <c r="AC123">
        <f t="shared" si="72"/>
        <v>4395</v>
      </c>
      <c r="AD123" s="12">
        <f t="shared" si="73"/>
        <v>2240</v>
      </c>
      <c r="AE123" s="12">
        <f t="shared" si="74"/>
        <v>2768</v>
      </c>
      <c r="AF123" s="12">
        <f t="shared" si="75"/>
        <v>1649</v>
      </c>
      <c r="AG123" s="19">
        <f t="shared" si="76"/>
        <v>16682</v>
      </c>
      <c r="AH123">
        <f t="shared" si="77"/>
        <v>307</v>
      </c>
      <c r="AI123" t="str">
        <f t="shared" si="78"/>
        <v>II</v>
      </c>
      <c r="AJ123">
        <f t="shared" si="79"/>
        <v>3967</v>
      </c>
      <c r="AK123">
        <f t="shared" si="80"/>
        <v>3235</v>
      </c>
      <c r="AL123" s="3">
        <f t="shared" si="81"/>
        <v>837</v>
      </c>
      <c r="AM123">
        <f t="shared" si="82"/>
        <v>3257</v>
      </c>
      <c r="AN123">
        <f t="shared" si="83"/>
        <v>5194</v>
      </c>
      <c r="AO123" s="11">
        <f t="shared" si="84"/>
        <v>1945</v>
      </c>
      <c r="AP123" s="3">
        <f t="shared" si="85"/>
        <v>274</v>
      </c>
      <c r="AQ123">
        <f t="shared" si="86"/>
        <v>928</v>
      </c>
      <c r="AR123">
        <f t="shared" si="87"/>
        <v>5199</v>
      </c>
      <c r="AS123" s="13" t="str">
        <f t="shared" si="88"/>
        <v>Adjacent, (100% overlap)</v>
      </c>
      <c r="AT123" t="str">
        <f t="shared" si="89"/>
        <v>Y</v>
      </c>
      <c r="AU123" t="str">
        <f t="shared" si="90"/>
        <v/>
      </c>
      <c r="AV123" s="3">
        <f t="shared" si="91"/>
        <v>656</v>
      </c>
      <c r="AW123">
        <f t="shared" si="92"/>
        <v>0</v>
      </c>
      <c r="AX123">
        <f t="shared" si="93"/>
        <v>0</v>
      </c>
      <c r="AY123" s="11">
        <f t="shared" si="94"/>
        <v>100</v>
      </c>
      <c r="AZ123">
        <f t="shared" si="95"/>
        <v>0</v>
      </c>
    </row>
    <row r="124" spans="1:52">
      <c r="A124">
        <v>280</v>
      </c>
      <c r="B124" s="27" t="str">
        <f t="shared" si="48"/>
        <v>103B</v>
      </c>
      <c r="C124" s="28" t="s">
        <v>677</v>
      </c>
      <c r="D124" s="27" t="str">
        <f t="shared" si="49"/>
        <v/>
      </c>
      <c r="E124" t="str">
        <f t="shared" si="50"/>
        <v>0.44</v>
      </c>
      <c r="F124" t="str">
        <f t="shared" si="51"/>
        <v/>
      </c>
      <c r="G124" t="str">
        <f t="shared" si="52"/>
        <v/>
      </c>
      <c r="H124">
        <f t="shared" si="53"/>
        <v>3438</v>
      </c>
      <c r="I124" t="str">
        <f t="shared" si="54"/>
        <v>Brentwood AQMA No.5</v>
      </c>
      <c r="J124">
        <f t="shared" si="55"/>
        <v>20560</v>
      </c>
      <c r="K124" t="str">
        <f t="shared" si="56"/>
        <v>Epping Forest</v>
      </c>
      <c r="L124">
        <f t="shared" si="57"/>
        <v>14384</v>
      </c>
      <c r="M124" t="str">
        <f t="shared" si="58"/>
        <v>Thames Estuary &amp; Marshes</v>
      </c>
      <c r="N124">
        <f t="shared" si="59"/>
        <v>2911</v>
      </c>
      <c r="O124" t="str">
        <f t="shared" si="60"/>
        <v>Mill Meadows, Billericay</v>
      </c>
      <c r="P124" t="s">
        <v>2312</v>
      </c>
      <c r="Q124" t="s">
        <v>2312</v>
      </c>
      <c r="R124" s="16">
        <f t="shared" si="61"/>
        <v>1105</v>
      </c>
      <c r="S124" s="3" t="str">
        <f t="shared" si="62"/>
        <v>Hutton Country Park</v>
      </c>
      <c r="T124">
        <f t="shared" si="63"/>
        <v>831</v>
      </c>
      <c r="U124">
        <f t="shared" si="64"/>
        <v>3932</v>
      </c>
      <c r="V124">
        <f t="shared" si="65"/>
        <v>831</v>
      </c>
      <c r="W124">
        <f t="shared" si="66"/>
        <v>151</v>
      </c>
      <c r="X124" s="18">
        <f t="shared" si="67"/>
        <v>107</v>
      </c>
      <c r="Y124">
        <f t="shared" si="68"/>
        <v>2346</v>
      </c>
      <c r="Z124">
        <f t="shared" si="69"/>
        <v>3209</v>
      </c>
      <c r="AA124">
        <f t="shared" si="70"/>
        <v>6638</v>
      </c>
      <c r="AB124" s="12">
        <f t="shared" si="71"/>
        <v>5198</v>
      </c>
      <c r="AC124">
        <f t="shared" si="72"/>
        <v>4403</v>
      </c>
      <c r="AD124" s="12">
        <f t="shared" si="73"/>
        <v>2251</v>
      </c>
      <c r="AE124" s="12">
        <f t="shared" si="74"/>
        <v>2778</v>
      </c>
      <c r="AF124" s="12">
        <f t="shared" si="75"/>
        <v>1660</v>
      </c>
      <c r="AG124" s="19">
        <f t="shared" si="76"/>
        <v>16682</v>
      </c>
      <c r="AH124">
        <f t="shared" si="77"/>
        <v>316</v>
      </c>
      <c r="AI124" t="str">
        <f t="shared" si="78"/>
        <v>II</v>
      </c>
      <c r="AJ124">
        <f t="shared" si="79"/>
        <v>3958</v>
      </c>
      <c r="AK124">
        <f t="shared" si="80"/>
        <v>3208</v>
      </c>
      <c r="AL124" s="3">
        <f t="shared" si="81"/>
        <v>846</v>
      </c>
      <c r="AM124">
        <f t="shared" si="82"/>
        <v>3268</v>
      </c>
      <c r="AN124">
        <f t="shared" si="83"/>
        <v>5201</v>
      </c>
      <c r="AO124" s="11">
        <f t="shared" si="84"/>
        <v>1954</v>
      </c>
      <c r="AP124" s="3">
        <f t="shared" si="85"/>
        <v>215</v>
      </c>
      <c r="AQ124">
        <f t="shared" si="86"/>
        <v>895</v>
      </c>
      <c r="AR124">
        <f t="shared" si="87"/>
        <v>5165</v>
      </c>
      <c r="AS124" s="13" t="str">
        <f t="shared" si="88"/>
        <v>Adjacent, (100% overlap)</v>
      </c>
      <c r="AT124" t="str">
        <f t="shared" si="89"/>
        <v/>
      </c>
      <c r="AU124" t="str">
        <f t="shared" si="90"/>
        <v/>
      </c>
      <c r="AV124" s="3">
        <f t="shared" si="91"/>
        <v>665</v>
      </c>
      <c r="AW124">
        <f t="shared" si="92"/>
        <v>0</v>
      </c>
      <c r="AX124">
        <f t="shared" si="93"/>
        <v>0</v>
      </c>
      <c r="AY124" s="11">
        <f t="shared" si="94"/>
        <v>100</v>
      </c>
      <c r="AZ124">
        <f t="shared" si="95"/>
        <v>0</v>
      </c>
    </row>
    <row r="125" spans="1:52">
      <c r="A125">
        <v>281</v>
      </c>
      <c r="B125" s="27" t="str">
        <f t="shared" si="48"/>
        <v>103C</v>
      </c>
      <c r="C125" s="28" t="s">
        <v>677</v>
      </c>
      <c r="D125" s="27" t="str">
        <f t="shared" si="49"/>
        <v/>
      </c>
      <c r="E125" t="str">
        <f t="shared" si="50"/>
        <v>0.01</v>
      </c>
      <c r="F125" t="str">
        <f t="shared" si="51"/>
        <v/>
      </c>
      <c r="G125" t="str">
        <f t="shared" si="52"/>
        <v/>
      </c>
      <c r="H125">
        <f t="shared" si="53"/>
        <v>3502</v>
      </c>
      <c r="I125" t="str">
        <f t="shared" si="54"/>
        <v>Brentwood AQMA No.5</v>
      </c>
      <c r="J125">
        <f t="shared" si="55"/>
        <v>20631</v>
      </c>
      <c r="K125" t="str">
        <f t="shared" si="56"/>
        <v>Epping Forest</v>
      </c>
      <c r="L125">
        <f t="shared" si="57"/>
        <v>14376</v>
      </c>
      <c r="M125" t="str">
        <f t="shared" si="58"/>
        <v>Thames Estuary &amp; Marshes</v>
      </c>
      <c r="N125">
        <f t="shared" si="59"/>
        <v>2906</v>
      </c>
      <c r="O125" t="str">
        <f t="shared" si="60"/>
        <v>Mill Meadows, Billericay</v>
      </c>
      <c r="P125" t="s">
        <v>2312</v>
      </c>
      <c r="Q125" t="s">
        <v>2312</v>
      </c>
      <c r="R125" s="16">
        <f t="shared" si="61"/>
        <v>1178</v>
      </c>
      <c r="S125" s="3" t="str">
        <f t="shared" si="62"/>
        <v>Hutton Country Park</v>
      </c>
      <c r="T125">
        <f t="shared" si="63"/>
        <v>866</v>
      </c>
      <c r="U125">
        <f t="shared" si="64"/>
        <v>3983</v>
      </c>
      <c r="V125">
        <f t="shared" si="65"/>
        <v>866</v>
      </c>
      <c r="W125">
        <f t="shared" si="66"/>
        <v>142</v>
      </c>
      <c r="X125" s="18">
        <f t="shared" si="67"/>
        <v>99</v>
      </c>
      <c r="Y125">
        <f t="shared" si="68"/>
        <v>2342</v>
      </c>
      <c r="Z125">
        <f t="shared" si="69"/>
        <v>3281</v>
      </c>
      <c r="AA125">
        <f t="shared" si="70"/>
        <v>6703</v>
      </c>
      <c r="AB125" s="12">
        <f t="shared" si="71"/>
        <v>5263</v>
      </c>
      <c r="AC125">
        <f t="shared" si="72"/>
        <v>4467</v>
      </c>
      <c r="AD125" s="12">
        <f t="shared" si="73"/>
        <v>2321</v>
      </c>
      <c r="AE125" s="12">
        <f t="shared" si="74"/>
        <v>2848</v>
      </c>
      <c r="AF125" s="12">
        <f t="shared" si="75"/>
        <v>1730</v>
      </c>
      <c r="AG125" s="19">
        <f t="shared" si="76"/>
        <v>16682</v>
      </c>
      <c r="AH125">
        <f t="shared" si="77"/>
        <v>385</v>
      </c>
      <c r="AI125" t="str">
        <f t="shared" si="78"/>
        <v>II</v>
      </c>
      <c r="AJ125">
        <f t="shared" si="79"/>
        <v>4012</v>
      </c>
      <c r="AK125">
        <f t="shared" si="80"/>
        <v>3238</v>
      </c>
      <c r="AL125" s="3">
        <f t="shared" si="81"/>
        <v>914</v>
      </c>
      <c r="AM125">
        <f t="shared" si="82"/>
        <v>3338</v>
      </c>
      <c r="AN125">
        <f t="shared" si="83"/>
        <v>5263</v>
      </c>
      <c r="AO125" s="11">
        <f t="shared" si="84"/>
        <v>2026</v>
      </c>
      <c r="AP125" s="3">
        <f t="shared" si="85"/>
        <v>220</v>
      </c>
      <c r="AQ125">
        <f t="shared" si="86"/>
        <v>908</v>
      </c>
      <c r="AR125">
        <f t="shared" si="87"/>
        <v>5176</v>
      </c>
      <c r="AS125" s="13" t="str">
        <f t="shared" si="88"/>
        <v>Adjacent, (100% overlap)</v>
      </c>
      <c r="AT125" t="str">
        <f t="shared" si="89"/>
        <v/>
      </c>
      <c r="AU125" t="str">
        <f t="shared" si="90"/>
        <v/>
      </c>
      <c r="AV125" s="3">
        <f t="shared" si="91"/>
        <v>737</v>
      </c>
      <c r="AW125">
        <f t="shared" si="92"/>
        <v>0</v>
      </c>
      <c r="AX125">
        <f t="shared" si="93"/>
        <v>0</v>
      </c>
      <c r="AY125" s="11">
        <f t="shared" si="94"/>
        <v>100</v>
      </c>
      <c r="AZ125">
        <f t="shared" si="95"/>
        <v>0</v>
      </c>
    </row>
    <row r="126" spans="1:52">
      <c r="A126">
        <v>282</v>
      </c>
      <c r="B126" s="27" t="str">
        <f t="shared" si="48"/>
        <v>103D</v>
      </c>
      <c r="C126" s="28" t="s">
        <v>677</v>
      </c>
      <c r="D126" s="27" t="str">
        <f t="shared" si="49"/>
        <v/>
      </c>
      <c r="E126" t="str">
        <f t="shared" si="50"/>
        <v>0.29</v>
      </c>
      <c r="F126" t="str">
        <f t="shared" si="51"/>
        <v/>
      </c>
      <c r="G126" t="str">
        <f t="shared" si="52"/>
        <v/>
      </c>
      <c r="H126">
        <f t="shared" si="53"/>
        <v>3493</v>
      </c>
      <c r="I126" t="str">
        <f t="shared" si="54"/>
        <v>Brentwood AQMA No.5</v>
      </c>
      <c r="J126">
        <f t="shared" si="55"/>
        <v>20644</v>
      </c>
      <c r="K126" t="str">
        <f t="shared" si="56"/>
        <v>Epping Forest</v>
      </c>
      <c r="L126">
        <f t="shared" si="57"/>
        <v>14336</v>
      </c>
      <c r="M126" t="str">
        <f t="shared" si="58"/>
        <v>Thames Estuary &amp; Marshes</v>
      </c>
      <c r="N126">
        <f t="shared" si="59"/>
        <v>2837</v>
      </c>
      <c r="O126" t="str">
        <f t="shared" si="60"/>
        <v>Mill Meadows, Billericay</v>
      </c>
      <c r="P126" t="s">
        <v>2312</v>
      </c>
      <c r="Q126" t="s">
        <v>2312</v>
      </c>
      <c r="R126" s="16">
        <f t="shared" si="61"/>
        <v>1181</v>
      </c>
      <c r="S126" s="3" t="str">
        <f t="shared" si="62"/>
        <v>Hutton Country Park</v>
      </c>
      <c r="T126">
        <f t="shared" si="63"/>
        <v>851</v>
      </c>
      <c r="U126">
        <f t="shared" si="64"/>
        <v>3991</v>
      </c>
      <c r="V126">
        <f t="shared" si="65"/>
        <v>851</v>
      </c>
      <c r="W126">
        <f t="shared" si="66"/>
        <v>110</v>
      </c>
      <c r="X126" s="18">
        <f t="shared" si="67"/>
        <v>63</v>
      </c>
      <c r="Y126">
        <f t="shared" si="68"/>
        <v>2272</v>
      </c>
      <c r="Z126">
        <f t="shared" si="69"/>
        <v>3287</v>
      </c>
      <c r="AA126">
        <f t="shared" si="70"/>
        <v>6691</v>
      </c>
      <c r="AB126" s="12">
        <f t="shared" si="71"/>
        <v>5284</v>
      </c>
      <c r="AC126">
        <f t="shared" si="72"/>
        <v>4488</v>
      </c>
      <c r="AD126" s="12">
        <f t="shared" si="73"/>
        <v>2334</v>
      </c>
      <c r="AE126" s="12">
        <f t="shared" si="74"/>
        <v>2865</v>
      </c>
      <c r="AF126" s="12">
        <f t="shared" si="75"/>
        <v>1746</v>
      </c>
      <c r="AG126" s="19">
        <f t="shared" si="76"/>
        <v>16682</v>
      </c>
      <c r="AH126">
        <f t="shared" si="77"/>
        <v>403</v>
      </c>
      <c r="AI126" t="str">
        <f t="shared" si="78"/>
        <v>II</v>
      </c>
      <c r="AJ126">
        <f t="shared" si="79"/>
        <v>4022</v>
      </c>
      <c r="AK126">
        <f t="shared" si="80"/>
        <v>3230</v>
      </c>
      <c r="AL126" s="3">
        <f t="shared" si="81"/>
        <v>932</v>
      </c>
      <c r="AM126">
        <f t="shared" si="82"/>
        <v>3352</v>
      </c>
      <c r="AN126">
        <f t="shared" si="83"/>
        <v>5285</v>
      </c>
      <c r="AO126" s="11">
        <f t="shared" si="84"/>
        <v>2034</v>
      </c>
      <c r="AP126" s="3">
        <f t="shared" si="85"/>
        <v>145</v>
      </c>
      <c r="AQ126">
        <f t="shared" si="86"/>
        <v>891</v>
      </c>
      <c r="AR126">
        <f t="shared" si="87"/>
        <v>5159</v>
      </c>
      <c r="AS126" s="13" t="str">
        <f t="shared" si="88"/>
        <v>Adjacent, (100% overlap)</v>
      </c>
      <c r="AT126" t="str">
        <f t="shared" si="89"/>
        <v/>
      </c>
      <c r="AU126" t="str">
        <f t="shared" si="90"/>
        <v/>
      </c>
      <c r="AV126" s="3">
        <f t="shared" si="91"/>
        <v>745</v>
      </c>
      <c r="AW126">
        <f t="shared" si="92"/>
        <v>0</v>
      </c>
      <c r="AX126">
        <f t="shared" si="93"/>
        <v>0</v>
      </c>
      <c r="AY126" s="11">
        <f t="shared" si="94"/>
        <v>100</v>
      </c>
      <c r="AZ126">
        <f t="shared" si="95"/>
        <v>0</v>
      </c>
    </row>
    <row r="127" spans="1:52">
      <c r="A127">
        <v>152</v>
      </c>
      <c r="B127" s="27" t="str">
        <f t="shared" si="48"/>
        <v>104</v>
      </c>
      <c r="C127" s="28" t="s">
        <v>2413</v>
      </c>
      <c r="D127" s="27" t="str">
        <f t="shared" si="49"/>
        <v>Housing Site</v>
      </c>
      <c r="E127" t="str">
        <f t="shared" si="50"/>
        <v>3.58</v>
      </c>
      <c r="F127" t="str">
        <f t="shared" si="51"/>
        <v/>
      </c>
      <c r="G127" t="str">
        <f t="shared" si="52"/>
        <v/>
      </c>
      <c r="H127">
        <f t="shared" si="53"/>
        <v>5343</v>
      </c>
      <c r="I127" t="str">
        <f t="shared" si="54"/>
        <v>Brentwood AQMA No.4</v>
      </c>
      <c r="J127">
        <f t="shared" si="55"/>
        <v>12170</v>
      </c>
      <c r="K127" t="str">
        <f t="shared" si="56"/>
        <v>Epping Forest</v>
      </c>
      <c r="L127">
        <f t="shared" si="57"/>
        <v>22609</v>
      </c>
      <c r="M127" t="str">
        <f t="shared" si="58"/>
        <v>Thames Estuary &amp; Marshes</v>
      </c>
      <c r="N127" s="12">
        <f t="shared" si="59"/>
        <v>441</v>
      </c>
      <c r="O127" t="str">
        <f t="shared" si="60"/>
        <v>The Coppice, Kelvedon Hatch</v>
      </c>
      <c r="P127" t="s">
        <v>2312</v>
      </c>
      <c r="Q127" t="s">
        <v>2312</v>
      </c>
      <c r="R127" s="15">
        <f t="shared" si="61"/>
        <v>6896</v>
      </c>
      <c r="S127" s="3" t="str">
        <f t="shared" si="62"/>
        <v>The Manor</v>
      </c>
      <c r="T127" s="12">
        <f t="shared" si="63"/>
        <v>0</v>
      </c>
      <c r="U127">
        <f t="shared" si="64"/>
        <v>7003</v>
      </c>
      <c r="V127" s="12" t="str">
        <f t="shared" si="65"/>
        <v>Adjacent, (0% overlap)</v>
      </c>
      <c r="W127" s="11" t="str">
        <f t="shared" si="66"/>
        <v>Adjacent, (13% overlap)</v>
      </c>
      <c r="X127" s="11">
        <f t="shared" si="67"/>
        <v>688</v>
      </c>
      <c r="Y127">
        <f t="shared" si="68"/>
        <v>6393</v>
      </c>
      <c r="Z127">
        <f t="shared" si="69"/>
        <v>1129</v>
      </c>
      <c r="AA127">
        <f t="shared" si="70"/>
        <v>467</v>
      </c>
      <c r="AB127" s="12">
        <f t="shared" si="71"/>
        <v>6576</v>
      </c>
      <c r="AC127">
        <f t="shared" si="72"/>
        <v>6542</v>
      </c>
      <c r="AD127" s="11">
        <f t="shared" si="73"/>
        <v>1027</v>
      </c>
      <c r="AE127" s="12">
        <f t="shared" si="74"/>
        <v>6340</v>
      </c>
      <c r="AF127" s="12">
        <f t="shared" si="75"/>
        <v>1168</v>
      </c>
      <c r="AG127" s="19">
        <f t="shared" si="76"/>
        <v>15771</v>
      </c>
      <c r="AH127">
        <f t="shared" si="77"/>
        <v>506</v>
      </c>
      <c r="AI127" t="str">
        <f t="shared" si="78"/>
        <v>II</v>
      </c>
      <c r="AJ127">
        <f t="shared" si="79"/>
        <v>4578</v>
      </c>
      <c r="AK127">
        <f t="shared" si="80"/>
        <v>1802</v>
      </c>
      <c r="AL127" s="3">
        <f t="shared" si="81"/>
        <v>3144</v>
      </c>
      <c r="AM127">
        <f t="shared" si="82"/>
        <v>6319</v>
      </c>
      <c r="AN127">
        <f t="shared" si="83"/>
        <v>6348</v>
      </c>
      <c r="AO127" s="11">
        <f t="shared" si="84"/>
        <v>1636</v>
      </c>
      <c r="AP127" s="3">
        <f t="shared" si="85"/>
        <v>1300</v>
      </c>
      <c r="AQ127" s="12" t="str">
        <f t="shared" si="86"/>
        <v>Adjacent, (21% overlap)</v>
      </c>
      <c r="AR127">
        <f t="shared" si="87"/>
        <v>11611</v>
      </c>
      <c r="AS127" s="13" t="str">
        <f t="shared" si="88"/>
        <v>Adjacent, (100% overlap)</v>
      </c>
      <c r="AT127" t="str">
        <f t="shared" si="89"/>
        <v>RA</v>
      </c>
      <c r="AU127" t="str">
        <f t="shared" si="90"/>
        <v/>
      </c>
      <c r="AV127" s="3">
        <f t="shared" si="91"/>
        <v>368</v>
      </c>
      <c r="AW127">
        <f t="shared" si="92"/>
        <v>0</v>
      </c>
      <c r="AX127">
        <f t="shared" si="93"/>
        <v>0</v>
      </c>
      <c r="AY127" s="11">
        <f t="shared" si="94"/>
        <v>100</v>
      </c>
      <c r="AZ127">
        <f t="shared" si="95"/>
        <v>0</v>
      </c>
    </row>
    <row r="128" spans="1:52">
      <c r="A128">
        <v>153</v>
      </c>
      <c r="B128" s="27" t="str">
        <f t="shared" si="48"/>
        <v>105</v>
      </c>
      <c r="C128" s="28" t="s">
        <v>2414</v>
      </c>
      <c r="D128" s="27" t="str">
        <f t="shared" si="49"/>
        <v>Housing Site</v>
      </c>
      <c r="E128" t="str">
        <f t="shared" si="50"/>
        <v>0.39</v>
      </c>
      <c r="F128" t="str">
        <f t="shared" si="51"/>
        <v/>
      </c>
      <c r="G128" t="str">
        <f t="shared" si="52"/>
        <v/>
      </c>
      <c r="H128">
        <f t="shared" si="53"/>
        <v>1154</v>
      </c>
      <c r="I128" t="str">
        <f t="shared" si="54"/>
        <v>Brentwood AQMA No.5</v>
      </c>
      <c r="J128">
        <f t="shared" si="55"/>
        <v>17875</v>
      </c>
      <c r="K128" t="str">
        <f t="shared" si="56"/>
        <v>Epping Forest</v>
      </c>
      <c r="L128">
        <f t="shared" si="57"/>
        <v>17548</v>
      </c>
      <c r="M128" t="str">
        <f t="shared" si="58"/>
        <v>Thames Estuary &amp; Marshes</v>
      </c>
      <c r="N128">
        <f t="shared" si="59"/>
        <v>5214</v>
      </c>
      <c r="O128" t="str">
        <f t="shared" si="60"/>
        <v>Thorndon Park</v>
      </c>
      <c r="P128" t="s">
        <v>2312</v>
      </c>
      <c r="Q128" t="s">
        <v>2312</v>
      </c>
      <c r="R128" s="16">
        <f t="shared" si="61"/>
        <v>1305</v>
      </c>
      <c r="S128" s="3" t="str">
        <f t="shared" si="62"/>
        <v>Hutton Country Park</v>
      </c>
      <c r="T128">
        <f t="shared" si="63"/>
        <v>773</v>
      </c>
      <c r="U128">
        <f t="shared" si="64"/>
        <v>4552</v>
      </c>
      <c r="V128">
        <f t="shared" si="65"/>
        <v>773</v>
      </c>
      <c r="W128">
        <f t="shared" si="66"/>
        <v>146</v>
      </c>
      <c r="X128" s="17">
        <f t="shared" si="67"/>
        <v>193</v>
      </c>
      <c r="Y128">
        <f t="shared" si="68"/>
        <v>5412</v>
      </c>
      <c r="Z128">
        <f t="shared" si="69"/>
        <v>6</v>
      </c>
      <c r="AA128">
        <f t="shared" si="70"/>
        <v>3369</v>
      </c>
      <c r="AB128" s="12">
        <f t="shared" si="71"/>
        <v>4337</v>
      </c>
      <c r="AC128">
        <f t="shared" si="72"/>
        <v>3767</v>
      </c>
      <c r="AD128" s="12">
        <f t="shared" si="73"/>
        <v>1783</v>
      </c>
      <c r="AE128" s="12">
        <f t="shared" si="74"/>
        <v>2021</v>
      </c>
      <c r="AF128" s="12">
        <f t="shared" si="75"/>
        <v>1217</v>
      </c>
      <c r="AG128" s="19">
        <f t="shared" si="76"/>
        <v>19367</v>
      </c>
      <c r="AH128" s="11">
        <f t="shared" si="77"/>
        <v>47</v>
      </c>
      <c r="AI128" t="str">
        <f t="shared" si="78"/>
        <v>II</v>
      </c>
      <c r="AJ128">
        <f t="shared" si="79"/>
        <v>4873</v>
      </c>
      <c r="AK128">
        <f t="shared" si="80"/>
        <v>1290</v>
      </c>
      <c r="AL128" s="3">
        <f t="shared" si="81"/>
        <v>2157</v>
      </c>
      <c r="AM128">
        <f t="shared" si="82"/>
        <v>1950</v>
      </c>
      <c r="AN128">
        <f t="shared" si="83"/>
        <v>4435</v>
      </c>
      <c r="AO128" s="17">
        <f t="shared" si="84"/>
        <v>1226</v>
      </c>
      <c r="AP128" s="3">
        <f t="shared" si="85"/>
        <v>317</v>
      </c>
      <c r="AQ128" s="12" t="str">
        <f t="shared" si="86"/>
        <v>Adjacent, (100% overlap)</v>
      </c>
      <c r="AR128">
        <f t="shared" si="87"/>
        <v>7945</v>
      </c>
      <c r="AS128" s="13" t="str">
        <f t="shared" si="88"/>
        <v>Adjacent, (100% overlap)</v>
      </c>
      <c r="AT128" t="str">
        <f t="shared" si="89"/>
        <v>Y</v>
      </c>
      <c r="AU128" t="str">
        <f t="shared" si="90"/>
        <v/>
      </c>
      <c r="AV128" s="3">
        <f t="shared" si="91"/>
        <v>356</v>
      </c>
      <c r="AW128">
        <f t="shared" si="92"/>
        <v>0</v>
      </c>
      <c r="AX128">
        <f t="shared" si="93"/>
        <v>0</v>
      </c>
      <c r="AY128" s="11">
        <f t="shared" si="94"/>
        <v>100</v>
      </c>
      <c r="AZ128">
        <f t="shared" si="95"/>
        <v>0</v>
      </c>
    </row>
    <row r="129" spans="1:52">
      <c r="A129">
        <v>154</v>
      </c>
      <c r="B129" s="27" t="str">
        <f t="shared" si="48"/>
        <v>126</v>
      </c>
      <c r="C129" s="28" t="s">
        <v>1424</v>
      </c>
      <c r="D129" s="27" t="str">
        <f t="shared" si="49"/>
        <v>Housing Site</v>
      </c>
      <c r="E129" t="str">
        <f t="shared" si="50"/>
        <v>19.47</v>
      </c>
      <c r="F129" t="str">
        <f t="shared" si="51"/>
        <v/>
      </c>
      <c r="G129" t="str">
        <f t="shared" si="52"/>
        <v/>
      </c>
      <c r="H129">
        <f t="shared" si="53"/>
        <v>2371</v>
      </c>
      <c r="I129" t="str">
        <f t="shared" si="54"/>
        <v>Havering AQMA</v>
      </c>
      <c r="J129">
        <f t="shared" si="55"/>
        <v>21124</v>
      </c>
      <c r="K129" t="str">
        <f t="shared" si="56"/>
        <v>Epping Forest</v>
      </c>
      <c r="L129">
        <f t="shared" si="57"/>
        <v>9106</v>
      </c>
      <c r="M129" t="str">
        <f t="shared" si="58"/>
        <v>Thames Estuary &amp; Marshes</v>
      </c>
      <c r="N129" s="11">
        <f t="shared" si="59"/>
        <v>1087</v>
      </c>
      <c r="O129" t="str">
        <f t="shared" si="60"/>
        <v>Thorndon Park</v>
      </c>
      <c r="P129" t="s">
        <v>2312</v>
      </c>
      <c r="Q129" t="s">
        <v>2312</v>
      </c>
      <c r="R129" s="15">
        <f t="shared" si="61"/>
        <v>4787</v>
      </c>
      <c r="S129" s="3" t="str">
        <f t="shared" si="62"/>
        <v>Cranham Brickfields</v>
      </c>
      <c r="T129">
        <f t="shared" si="63"/>
        <v>437</v>
      </c>
      <c r="U129" t="str">
        <f t="shared" si="64"/>
        <v>Adjacent, (100% overlap)</v>
      </c>
      <c r="V129">
        <f t="shared" si="65"/>
        <v>408</v>
      </c>
      <c r="W129" s="11" t="str">
        <f t="shared" si="66"/>
        <v>Adjacent, (0% overlap)</v>
      </c>
      <c r="X129" s="17">
        <f t="shared" si="67"/>
        <v>120</v>
      </c>
      <c r="Y129">
        <f t="shared" si="68"/>
        <v>5455</v>
      </c>
      <c r="Z129">
        <f t="shared" si="69"/>
        <v>5602</v>
      </c>
      <c r="AA129">
        <f t="shared" si="70"/>
        <v>5271</v>
      </c>
      <c r="AB129" s="12">
        <f t="shared" si="71"/>
        <v>6481</v>
      </c>
      <c r="AC129">
        <f t="shared" si="72"/>
        <v>4535</v>
      </c>
      <c r="AD129" s="18">
        <f t="shared" si="73"/>
        <v>373</v>
      </c>
      <c r="AE129" s="12">
        <f t="shared" si="74"/>
        <v>4774</v>
      </c>
      <c r="AF129" s="11">
        <f t="shared" si="75"/>
        <v>580</v>
      </c>
      <c r="AG129" s="17">
        <f t="shared" si="76"/>
        <v>28734</v>
      </c>
      <c r="AH129">
        <f t="shared" si="77"/>
        <v>168</v>
      </c>
      <c r="AI129" t="str">
        <f t="shared" si="78"/>
        <v>II</v>
      </c>
      <c r="AJ129">
        <f t="shared" si="79"/>
        <v>577</v>
      </c>
      <c r="AK129">
        <f t="shared" si="80"/>
        <v>3341</v>
      </c>
      <c r="AL129" s="3">
        <f t="shared" si="81"/>
        <v>575</v>
      </c>
      <c r="AM129">
        <f t="shared" si="82"/>
        <v>5398</v>
      </c>
      <c r="AN129">
        <f t="shared" si="83"/>
        <v>4509</v>
      </c>
      <c r="AO129" s="18">
        <f t="shared" si="84"/>
        <v>589</v>
      </c>
      <c r="AP129" s="3">
        <f t="shared" si="85"/>
        <v>378</v>
      </c>
      <c r="AQ129">
        <f t="shared" si="86"/>
        <v>1065</v>
      </c>
      <c r="AR129" s="12" t="str">
        <f t="shared" si="87"/>
        <v>Adjacent, (100% overlap)</v>
      </c>
      <c r="AS129" s="13" t="str">
        <f t="shared" si="88"/>
        <v>Adjacent, (99% overlap)</v>
      </c>
      <c r="AT129" t="str">
        <f t="shared" si="89"/>
        <v/>
      </c>
      <c r="AU129" t="str">
        <f t="shared" si="90"/>
        <v/>
      </c>
      <c r="AV129" s="3">
        <f t="shared" si="91"/>
        <v>138</v>
      </c>
      <c r="AW129">
        <f t="shared" si="92"/>
        <v>0</v>
      </c>
      <c r="AX129">
        <f t="shared" si="93"/>
        <v>0</v>
      </c>
      <c r="AY129" s="11">
        <f t="shared" si="94"/>
        <v>100</v>
      </c>
      <c r="AZ129">
        <f t="shared" si="95"/>
        <v>0</v>
      </c>
    </row>
    <row r="130" spans="1:52">
      <c r="A130">
        <v>156</v>
      </c>
      <c r="B130" s="27" t="str">
        <f t="shared" si="48"/>
        <v>128</v>
      </c>
      <c r="C130" s="28" t="s">
        <v>1430</v>
      </c>
      <c r="D130" s="27" t="str">
        <f t="shared" si="49"/>
        <v>Housing Site</v>
      </c>
      <c r="E130" t="str">
        <f t="shared" si="50"/>
        <v>3.45</v>
      </c>
      <c r="F130" t="str">
        <f t="shared" si="51"/>
        <v/>
      </c>
      <c r="G130" t="str">
        <f t="shared" si="52"/>
        <v>Y</v>
      </c>
      <c r="H130" s="12" t="str">
        <f t="shared" si="53"/>
        <v>Adjacent, (0% overlap)</v>
      </c>
      <c r="I130" t="str">
        <f t="shared" si="54"/>
        <v>Brentwood AQMA No.5</v>
      </c>
      <c r="J130">
        <f t="shared" si="55"/>
        <v>18790</v>
      </c>
      <c r="K130" t="str">
        <f t="shared" si="56"/>
        <v>Epping Forest</v>
      </c>
      <c r="L130">
        <f t="shared" si="57"/>
        <v>17766</v>
      </c>
      <c r="M130" t="str">
        <f t="shared" si="58"/>
        <v>Thames Estuary &amp; Marshes</v>
      </c>
      <c r="N130">
        <f t="shared" si="59"/>
        <v>4949</v>
      </c>
      <c r="O130" t="str">
        <f t="shared" si="60"/>
        <v>Norsey Wood</v>
      </c>
      <c r="P130" t="s">
        <v>2312</v>
      </c>
      <c r="Q130" t="s">
        <v>2312</v>
      </c>
      <c r="R130" s="16">
        <f t="shared" si="61"/>
        <v>1783</v>
      </c>
      <c r="S130" s="3" t="str">
        <f t="shared" si="62"/>
        <v>Hutton Country Park</v>
      </c>
      <c r="T130">
        <f t="shared" si="63"/>
        <v>435</v>
      </c>
      <c r="U130">
        <f t="shared" si="64"/>
        <v>5743</v>
      </c>
      <c r="V130">
        <f t="shared" si="65"/>
        <v>435</v>
      </c>
      <c r="W130" s="11" t="str">
        <f t="shared" si="66"/>
        <v>Adjacent, (15% overlap)</v>
      </c>
      <c r="X130" s="17">
        <f t="shared" si="67"/>
        <v>145</v>
      </c>
      <c r="Y130">
        <f t="shared" si="68"/>
        <v>4883</v>
      </c>
      <c r="Z130">
        <f t="shared" si="69"/>
        <v>73</v>
      </c>
      <c r="AA130">
        <f t="shared" si="70"/>
        <v>3234</v>
      </c>
      <c r="AB130" s="12">
        <f t="shared" si="71"/>
        <v>5546</v>
      </c>
      <c r="AC130">
        <f t="shared" si="72"/>
        <v>4946</v>
      </c>
      <c r="AD130" s="11">
        <f t="shared" si="73"/>
        <v>1409</v>
      </c>
      <c r="AE130" s="12">
        <f t="shared" si="74"/>
        <v>1548</v>
      </c>
      <c r="AF130" s="18">
        <f t="shared" si="75"/>
        <v>201</v>
      </c>
      <c r="AG130" s="19">
        <f t="shared" si="76"/>
        <v>19367</v>
      </c>
      <c r="AH130">
        <f t="shared" si="77"/>
        <v>544</v>
      </c>
      <c r="AI130" t="str">
        <f t="shared" si="78"/>
        <v>II*</v>
      </c>
      <c r="AJ130">
        <f t="shared" si="79"/>
        <v>5944</v>
      </c>
      <c r="AK130">
        <f t="shared" si="80"/>
        <v>1194</v>
      </c>
      <c r="AL130" s="3">
        <f t="shared" si="81"/>
        <v>761</v>
      </c>
      <c r="AM130">
        <f t="shared" si="82"/>
        <v>3114</v>
      </c>
      <c r="AN130">
        <f t="shared" si="83"/>
        <v>5644</v>
      </c>
      <c r="AO130" s="11">
        <f t="shared" si="84"/>
        <v>1544</v>
      </c>
      <c r="AP130" s="3">
        <f t="shared" si="85"/>
        <v>140</v>
      </c>
      <c r="AQ130" s="12" t="str">
        <f t="shared" si="86"/>
        <v>Adjacent, (100% overlap)</v>
      </c>
      <c r="AR130">
        <f t="shared" si="87"/>
        <v>8447</v>
      </c>
      <c r="AS130" s="13" t="str">
        <f t="shared" si="88"/>
        <v>Adjacent, (98% overlap)</v>
      </c>
      <c r="AT130" t="str">
        <f t="shared" si="89"/>
        <v>Y</v>
      </c>
      <c r="AU130" t="str">
        <f t="shared" si="90"/>
        <v>Y</v>
      </c>
      <c r="AV130" s="3">
        <f t="shared" si="91"/>
        <v>362</v>
      </c>
      <c r="AW130">
        <f t="shared" si="92"/>
        <v>0</v>
      </c>
      <c r="AX130">
        <f t="shared" si="93"/>
        <v>0</v>
      </c>
      <c r="AY130" s="11">
        <f t="shared" si="94"/>
        <v>100</v>
      </c>
      <c r="AZ130">
        <f t="shared" si="95"/>
        <v>0</v>
      </c>
    </row>
    <row r="131" spans="1:52">
      <c r="A131">
        <v>168</v>
      </c>
      <c r="B131" s="27" t="str">
        <f t="shared" ref="B131:B194" si="96">VLOOKUP(A131,SiteRAWData,8,FALSE)</f>
        <v>129</v>
      </c>
      <c r="C131" s="28" t="s">
        <v>2415</v>
      </c>
      <c r="D131" s="27" t="str">
        <f t="shared" ref="D131:D194" si="97">VLOOKUP($A131,SiteRAWData,7,FALSE)</f>
        <v>Housing Site</v>
      </c>
      <c r="E131" t="str">
        <f t="shared" ref="E131:E194" si="98">VLOOKUP($A131,SiteRAWData,4,FALSE)</f>
        <v>0.15</v>
      </c>
      <c r="F131" t="str">
        <f t="shared" ref="F131:F194" si="99">VLOOKUP(A131,SiteRAWData,9,FALSE)</f>
        <v/>
      </c>
      <c r="G131" t="str">
        <f t="shared" ref="G131:G194" si="100">VLOOKUP(A131,SiteRAWData,10,FALSE)</f>
        <v/>
      </c>
      <c r="H131">
        <f t="shared" ref="H131:H194" si="101">IF(VLOOKUP($A131,SiteRAWData,44,FALSE)&gt;0,ROUND(VLOOKUP($A131,SiteRAWData,44,FALSE),0),"Adjacent, ("&amp;ROUND(VLOOKUP($A131,SiteRAWData,46,FALSE),0)&amp;"% overlap)")</f>
        <v>1587</v>
      </c>
      <c r="I131" t="str">
        <f t="shared" ref="I131:I194" si="102">VLOOKUP($A131,SiteRAWData,45,FALSE)</f>
        <v>Brentwood AQMA No.7</v>
      </c>
      <c r="J131">
        <f t="shared" ref="J131:J194" si="103">ROUND(VLOOKUP($A131,SiteRAWData,209,FALSE),0)</f>
        <v>16932</v>
      </c>
      <c r="K131" t="str">
        <f t="shared" ref="K131:K194" si="104">VLOOKUP($A131,SiteRAWData,210,FALSE)</f>
        <v>Epping Forest</v>
      </c>
      <c r="L131">
        <f t="shared" ref="L131:L194" si="105">ROUND(VLOOKUP($A131,SiteRAWData,229,FALSE),0)</f>
        <v>16073</v>
      </c>
      <c r="M131" t="str">
        <f t="shared" ref="M131:M194" si="106">VLOOKUP($A131,SiteRAWData,230,FALSE)</f>
        <v>Thames Estuary &amp; Marshes</v>
      </c>
      <c r="N131">
        <f t="shared" ref="N131:N194" si="107">IF(VLOOKUP($A131,SiteRAWData,234,FALSE)&gt;0,ROUND(VLOOKUP($A131,SiteRAWData,234,FALSE),0),"Adjacent, ("&amp;ROUND(VLOOKUP($A131,SiteRAWData,236,FALSE),0)&amp;"% overlap)")</f>
        <v>2407</v>
      </c>
      <c r="O131" t="str">
        <f t="shared" ref="O131:O194" si="108">VLOOKUP($A131,SiteRAWData,235,FALSE)</f>
        <v>Thorndon Park</v>
      </c>
      <c r="P131" t="s">
        <v>2312</v>
      </c>
      <c r="Q131" t="s">
        <v>2312</v>
      </c>
      <c r="R131" s="15">
        <f t="shared" ref="R131:R194" si="109">IF(VLOOKUP($A131,SiteRAWData,144,FALSE)&gt;0,ROUND(VLOOKUP($A131,SiteRAWData,144,FALSE),0),"Adjacent, ("&amp;ROUND(VLOOKUP($A131,SiteRAWData,146,FALSE),0)&amp;"% overlap)")</f>
        <v>2133</v>
      </c>
      <c r="S131" s="3" t="str">
        <f t="shared" ref="S131:S194" si="110">VLOOKUP($A131,SiteRAWData,145,FALSE)</f>
        <v>Hutton Country Park</v>
      </c>
      <c r="T131">
        <f t="shared" ref="T131:T194" si="111">IF(VLOOKUP($A131,SiteRAWData,54,FALSE)&gt;0,ROUND(VLOOKUP($A131,SiteRAWData,54,FALSE),0),"Adjacent, ("&amp;ROUND(VLOOKUP($A131,SiteRAWData,56,FALSE),0)&amp;"% overlap)")</f>
        <v>888</v>
      </c>
      <c r="U131">
        <f t="shared" ref="U131:U194" si="112">IF(VLOOKUP($A131,SiteRAWData,239,FALSE)&gt;0,ROUND(VLOOKUP($A131,SiteRAWData,239,FALSE),0),"Adjacent, ("&amp;ROUND(VLOOKUP($A131,SiteRAWData,241,FALSE),0)&amp;"% overlap)")</f>
        <v>1763</v>
      </c>
      <c r="V131">
        <f t="shared" ref="V131:V194" si="113">IF(VLOOKUP($A131,SiteRAWData,84,FALSE)&gt;0,ROUND(VLOOKUP($A131,SiteRAWData,84,FALSE),0),"Adjacent, ("&amp;ROUND(VLOOKUP($A131,SiteRAWData,86,FALSE),0)&amp;"% overlap)")</f>
        <v>520</v>
      </c>
      <c r="W131">
        <f t="shared" ref="W131:W194" si="114">IF(VLOOKUP($A131,SiteRAWData,244,FALSE)&gt;0,ROUND(VLOOKUP($A131,SiteRAWData,244,FALSE),0),"Adjacent, ("&amp;ROUND(VLOOKUP($A131,SiteRAWData,246,FALSE),0)&amp;"% overlap)")</f>
        <v>267</v>
      </c>
      <c r="X131" s="18">
        <f t="shared" ref="X131:X194" si="115">ROUND(VLOOKUP($A131,SiteRAWData,59,FALSE),0)</f>
        <v>60</v>
      </c>
      <c r="Y131">
        <f t="shared" ref="Y131:Y194" si="116">ROUND(VLOOKUP($A131,SiteRAWData,159,FALSE),0)</f>
        <v>6082</v>
      </c>
      <c r="Z131">
        <f t="shared" ref="Z131:Z194" si="117">ROUND(VLOOKUP($A131,SiteRAWData,169,FALSE),0)</f>
        <v>63</v>
      </c>
      <c r="AA131">
        <f t="shared" ref="AA131:AA194" si="118">ROUND(VLOOKUP($A131,SiteRAWData,174,FALSE),0)</f>
        <v>3300</v>
      </c>
      <c r="AB131" s="12">
        <f t="shared" ref="AB131:AB194" si="119">ROUND(VLOOKUP($A131,SiteRAWData,154,FALSE),0)</f>
        <v>1645</v>
      </c>
      <c r="AC131">
        <f t="shared" ref="AC131:AC194" si="120">ROUND(VLOOKUP($A131,SiteRAWData,129,FALSE),0)</f>
        <v>956</v>
      </c>
      <c r="AD131" s="18">
        <f t="shared" ref="AD131:AD194" si="121">ROUND(VLOOKUP($A131,SiteRAWData,94,FALSE),0)</f>
        <v>641</v>
      </c>
      <c r="AE131" s="18">
        <f t="shared" ref="AE131:AE194" si="122">ROUND(VLOOKUP($A131,SiteRAWData,74,FALSE),0)</f>
        <v>31</v>
      </c>
      <c r="AF131" s="18">
        <f t="shared" ref="AF131:AF194" si="123">IF(VLOOKUP($A131,SiteRAWData,179,FALSE)&gt;0,ROUND(VLOOKUP($A131,SiteRAWData,179,FALSE),0),"Adjacent, ("&amp;ROUND(VLOOKUP($A131,SiteRAWData,181,FALSE),0)&amp;"% overlap)")</f>
        <v>162</v>
      </c>
      <c r="AG131" s="18">
        <f t="shared" ref="AG131:AG194" si="124">VLOOKUP(A131,IMDLowestRank,4,FALSE)</f>
        <v>32347</v>
      </c>
      <c r="AH131">
        <f t="shared" ref="AH131:AH194" si="125">ROUND(VLOOKUP($A131,SiteRAWData,139,FALSE),0)</f>
        <v>367</v>
      </c>
      <c r="AI131" t="str">
        <f t="shared" ref="AI131:AI194" si="126">(VLOOKUP($A131,SiteRAWData,140,FALSE))</f>
        <v>II*</v>
      </c>
      <c r="AJ131">
        <f t="shared" ref="AJ131:AJ194" si="127">ROUND(VLOOKUP($A131,SiteRAWData,194,FALSE),0)</f>
        <v>2169</v>
      </c>
      <c r="AK131">
        <f t="shared" ref="AK131:AK194" si="128">ROUND(VLOOKUP($A131,SiteRAWData,214,FALSE),0)</f>
        <v>2098</v>
      </c>
      <c r="AL131" s="3">
        <f t="shared" ref="AL131:AL194" si="129">IF(VLOOKUP($A131,SiteRAWData,79,FALSE)&gt;0,ROUND(VLOOKUP($A131,SiteRAWData,79,FALSE),0),"Adjacent, ("&amp;ROUND(VLOOKUP($A131,SiteRAWData,81,FALSE),0)&amp;"% overlap)")</f>
        <v>1587</v>
      </c>
      <c r="AM131">
        <f t="shared" ref="AM131:AM194" si="130">ROUND(VLOOKUP($A131,SiteRAWData,89,FALSE),0)</f>
        <v>0</v>
      </c>
      <c r="AN131">
        <f t="shared" ref="AN131:AN194" si="131">ROUND(VLOOKUP($A131,SiteRAWData,104,FALSE),0)</f>
        <v>1742</v>
      </c>
      <c r="AO131" s="11">
        <f t="shared" ref="AO131:AO194" si="132">ROUND(VLOOKUP($A131,SiteRAWData,99,FALSE),0)</f>
        <v>1766</v>
      </c>
      <c r="AP131" s="3">
        <f t="shared" ref="AP131:AP194" si="133">IF(VLOOKUP($A131,SiteRAWData,119,FALSE)&gt;0,ROUND(VLOOKUP($A131,SiteRAWData,119,FALSE),0),"Adjacent, ("&amp;ROUND(VLOOKUP($A131,SiteRAWData,121,FALSE),0)&amp;"% overlap)")</f>
        <v>1079</v>
      </c>
      <c r="AQ131">
        <f t="shared" ref="AQ131:AQ194" si="134">IF(VLOOKUP($A131,SiteRAWData,224,FALSE)&gt;0,ROUND(VLOOKUP($A131,SiteRAWData,224,FALSE),0),"Adjacent, ("&amp;ROUND(VLOOKUP($A131,SiteRAWData,226,FALSE),0)&amp;"% overlap)")</f>
        <v>1766</v>
      </c>
      <c r="AR131">
        <f t="shared" ref="AR131:AR194" si="135">IF(VLOOKUP($A131,SiteRAWData,134,FALSE)&gt;0,ROUND(VLOOKUP($A131,SiteRAWData,134,FALSE),0),"Adjacent, ("&amp;ROUND(VLOOKUP($A131,SiteRAWData,136,FALSE),0)&amp;"% overlap)")</f>
        <v>5836</v>
      </c>
      <c r="AS131" s="3">
        <f t="shared" ref="AS131:AS194" si="136">IF(VLOOKUP($A131,SiteRAWData,124,FALSE)&gt;0,ROUND(VLOOKUP($A131,SiteRAWData,124,FALSE),0),"Adjacent, ("&amp;ROUND(VLOOKUP($A131,SiteRAWData,126,FALSE),0)&amp;"% overlap)")</f>
        <v>381</v>
      </c>
      <c r="AT131" t="str">
        <f t="shared" ref="AT131:AT194" si="137">VLOOKUP(A131,SiteRAWData,11,FALSE)</f>
        <v/>
      </c>
      <c r="AU131" t="str">
        <f t="shared" ref="AU131:AU194" si="138">VLOOKUP(A131,SiteRAWData,12,FALSE)</f>
        <v/>
      </c>
      <c r="AV131" s="3">
        <f t="shared" ref="AV131:AV194" si="139">IF(VLOOKUP($A131,SiteRAWData,109,FALSE)&gt;0,ROUND(VLOOKUP($A131,SiteRAWData,109,FALSE),0),"Adjacent, ("&amp;ROUND(VLOOKUP($A131,SiteRAWData,111,FALSE),0)&amp;"% overlap)")</f>
        <v>1256</v>
      </c>
      <c r="AW131">
        <f t="shared" ref="AW131:AW194" si="140">VLOOKUP($A131,SiteRAWData,16,FALSE)</f>
        <v>0</v>
      </c>
      <c r="AX131">
        <f t="shared" ref="AX131:AX194" si="141">VLOOKUP($A131,SiteRAWData,21,FALSE)</f>
        <v>0</v>
      </c>
      <c r="AY131">
        <f t="shared" ref="AY131:AY194" si="142">VLOOKUP($A131,SiteRAWData,26,FALSE)</f>
        <v>0</v>
      </c>
      <c r="AZ131">
        <f t="shared" ref="AZ131:AZ194" si="143">VLOOKUP($A131,SiteRAWData,31,FALSE)</f>
        <v>0</v>
      </c>
    </row>
    <row r="132" spans="1:52">
      <c r="A132">
        <v>169</v>
      </c>
      <c r="B132" s="27" t="str">
        <f t="shared" si="96"/>
        <v>130</v>
      </c>
      <c r="C132" s="28" t="s">
        <v>2416</v>
      </c>
      <c r="D132" s="27" t="str">
        <f t="shared" si="97"/>
        <v>Housing Site</v>
      </c>
      <c r="E132" t="str">
        <f t="shared" si="98"/>
        <v>0.62</v>
      </c>
      <c r="F132" t="str">
        <f t="shared" si="99"/>
        <v/>
      </c>
      <c r="G132" t="str">
        <f t="shared" si="100"/>
        <v/>
      </c>
      <c r="H132">
        <f t="shared" si="101"/>
        <v>1796</v>
      </c>
      <c r="I132" t="str">
        <f t="shared" si="102"/>
        <v>Brentwood AQMA No.7</v>
      </c>
      <c r="J132">
        <f t="shared" si="103"/>
        <v>16987</v>
      </c>
      <c r="K132" t="str">
        <f t="shared" si="104"/>
        <v>Epping Forest</v>
      </c>
      <c r="L132">
        <f t="shared" si="105"/>
        <v>16191</v>
      </c>
      <c r="M132" t="str">
        <f t="shared" si="106"/>
        <v>Thames Estuary &amp; Marshes</v>
      </c>
      <c r="N132">
        <f t="shared" si="107"/>
        <v>2630</v>
      </c>
      <c r="O132" t="str">
        <f t="shared" si="108"/>
        <v>Thorndon Park</v>
      </c>
      <c r="P132" t="s">
        <v>2312</v>
      </c>
      <c r="Q132" t="s">
        <v>2312</v>
      </c>
      <c r="R132" s="16">
        <f t="shared" si="109"/>
        <v>1878</v>
      </c>
      <c r="S132" s="3" t="str">
        <f t="shared" si="110"/>
        <v>Hutton Country Park</v>
      </c>
      <c r="T132">
        <f t="shared" si="111"/>
        <v>817</v>
      </c>
      <c r="U132">
        <f t="shared" si="112"/>
        <v>1986</v>
      </c>
      <c r="V132">
        <f t="shared" si="113"/>
        <v>418</v>
      </c>
      <c r="W132">
        <f t="shared" si="114"/>
        <v>418</v>
      </c>
      <c r="X132" s="18">
        <f t="shared" si="115"/>
        <v>51</v>
      </c>
      <c r="Y132">
        <f t="shared" si="116"/>
        <v>5939</v>
      </c>
      <c r="Z132">
        <f t="shared" si="117"/>
        <v>170</v>
      </c>
      <c r="AA132">
        <f t="shared" si="118"/>
        <v>3272</v>
      </c>
      <c r="AB132" s="12">
        <f t="shared" si="119"/>
        <v>1852</v>
      </c>
      <c r="AC132">
        <f t="shared" si="120"/>
        <v>1181</v>
      </c>
      <c r="AD132" s="18">
        <f t="shared" si="121"/>
        <v>429</v>
      </c>
      <c r="AE132" s="18">
        <f t="shared" si="122"/>
        <v>227</v>
      </c>
      <c r="AF132" s="18">
        <f t="shared" si="123"/>
        <v>355</v>
      </c>
      <c r="AG132" s="18">
        <f t="shared" si="124"/>
        <v>32347</v>
      </c>
      <c r="AH132">
        <f t="shared" si="125"/>
        <v>240</v>
      </c>
      <c r="AI132" t="str">
        <f t="shared" si="126"/>
        <v>II*</v>
      </c>
      <c r="AJ132">
        <f t="shared" si="127"/>
        <v>2376</v>
      </c>
      <c r="AK132">
        <f t="shared" si="128"/>
        <v>2306</v>
      </c>
      <c r="AL132" s="3">
        <f t="shared" si="129"/>
        <v>1796</v>
      </c>
      <c r="AM132">
        <f t="shared" si="130"/>
        <v>0</v>
      </c>
      <c r="AN132">
        <f t="shared" si="131"/>
        <v>1950</v>
      </c>
      <c r="AO132" s="11">
        <f t="shared" si="132"/>
        <v>1564</v>
      </c>
      <c r="AP132" s="3">
        <f t="shared" si="133"/>
        <v>782</v>
      </c>
      <c r="AQ132">
        <f t="shared" si="134"/>
        <v>1688</v>
      </c>
      <c r="AR132">
        <f t="shared" si="135"/>
        <v>6005</v>
      </c>
      <c r="AS132" s="3">
        <f t="shared" si="136"/>
        <v>429</v>
      </c>
      <c r="AT132" t="str">
        <f t="shared" si="137"/>
        <v/>
      </c>
      <c r="AU132" t="str">
        <f t="shared" si="138"/>
        <v/>
      </c>
      <c r="AV132" s="3">
        <f t="shared" si="139"/>
        <v>1001</v>
      </c>
      <c r="AW132">
        <f t="shared" si="140"/>
        <v>0</v>
      </c>
      <c r="AX132">
        <f t="shared" si="141"/>
        <v>0</v>
      </c>
      <c r="AY132">
        <f t="shared" si="142"/>
        <v>0</v>
      </c>
      <c r="AZ132">
        <f t="shared" si="143"/>
        <v>0</v>
      </c>
    </row>
    <row r="133" spans="1:52">
      <c r="A133">
        <v>170</v>
      </c>
      <c r="B133" s="27" t="str">
        <f t="shared" si="96"/>
        <v>131B</v>
      </c>
      <c r="C133" s="28" t="s">
        <v>1487</v>
      </c>
      <c r="D133" s="27" t="str">
        <f t="shared" si="97"/>
        <v>Housing Site</v>
      </c>
      <c r="E133" t="str">
        <f t="shared" si="98"/>
        <v>0.14</v>
      </c>
      <c r="F133" t="str">
        <f t="shared" si="99"/>
        <v/>
      </c>
      <c r="G133" t="str">
        <f t="shared" si="100"/>
        <v>Y</v>
      </c>
      <c r="H133">
        <f t="shared" si="101"/>
        <v>2773</v>
      </c>
      <c r="I133" t="str">
        <f t="shared" si="102"/>
        <v>Brentwood AQMA No.7</v>
      </c>
      <c r="J133">
        <f t="shared" si="103"/>
        <v>18130</v>
      </c>
      <c r="K133" t="str">
        <f t="shared" si="104"/>
        <v>Epping Forest</v>
      </c>
      <c r="L133">
        <f t="shared" si="105"/>
        <v>15557</v>
      </c>
      <c r="M133" t="str">
        <f t="shared" si="106"/>
        <v>Thames Estuary &amp; Marshes</v>
      </c>
      <c r="N133">
        <f t="shared" si="107"/>
        <v>3192</v>
      </c>
      <c r="O133" t="str">
        <f t="shared" si="108"/>
        <v>Thorndon Park</v>
      </c>
      <c r="P133" t="s">
        <v>2312</v>
      </c>
      <c r="Q133" t="s">
        <v>2312</v>
      </c>
      <c r="R133" s="16">
        <f t="shared" si="109"/>
        <v>962</v>
      </c>
      <c r="S133" s="3" t="str">
        <f t="shared" si="110"/>
        <v>Hutton Country Park</v>
      </c>
      <c r="T133">
        <f t="shared" si="111"/>
        <v>972</v>
      </c>
      <c r="U133">
        <f t="shared" si="112"/>
        <v>2701</v>
      </c>
      <c r="V133" s="11">
        <f t="shared" si="113"/>
        <v>340</v>
      </c>
      <c r="W133">
        <f t="shared" si="114"/>
        <v>335</v>
      </c>
      <c r="X133" s="18">
        <f t="shared" si="115"/>
        <v>31</v>
      </c>
      <c r="Y133">
        <f t="shared" si="116"/>
        <v>4821</v>
      </c>
      <c r="Z133">
        <f t="shared" si="117"/>
        <v>1282</v>
      </c>
      <c r="AA133">
        <f t="shared" si="118"/>
        <v>4325</v>
      </c>
      <c r="AB133" s="12">
        <f t="shared" si="119"/>
        <v>2842</v>
      </c>
      <c r="AC133">
        <f t="shared" si="120"/>
        <v>2075</v>
      </c>
      <c r="AD133" s="18">
        <f t="shared" si="121"/>
        <v>33</v>
      </c>
      <c r="AE133" s="18">
        <f t="shared" si="122"/>
        <v>313</v>
      </c>
      <c r="AF133" s="18">
        <f t="shared" si="123"/>
        <v>71</v>
      </c>
      <c r="AG133" s="19">
        <f t="shared" si="124"/>
        <v>17314</v>
      </c>
      <c r="AH133">
        <f t="shared" si="125"/>
        <v>421</v>
      </c>
      <c r="AI133" t="str">
        <f t="shared" si="126"/>
        <v>II</v>
      </c>
      <c r="AJ133">
        <f t="shared" si="127"/>
        <v>2703</v>
      </c>
      <c r="AK133">
        <f t="shared" si="128"/>
        <v>3283</v>
      </c>
      <c r="AL133" s="3">
        <f t="shared" si="129"/>
        <v>810</v>
      </c>
      <c r="AM133">
        <f t="shared" si="130"/>
        <v>905</v>
      </c>
      <c r="AN133">
        <f t="shared" si="131"/>
        <v>2935</v>
      </c>
      <c r="AO133" s="17">
        <f t="shared" si="132"/>
        <v>817</v>
      </c>
      <c r="AP133" s="3">
        <f t="shared" si="133"/>
        <v>1343</v>
      </c>
      <c r="AQ133">
        <f t="shared" si="134"/>
        <v>1278</v>
      </c>
      <c r="AR133">
        <f t="shared" si="135"/>
        <v>5707</v>
      </c>
      <c r="AS133" s="3">
        <f t="shared" si="136"/>
        <v>478</v>
      </c>
      <c r="AT133" t="str">
        <f t="shared" si="137"/>
        <v/>
      </c>
      <c r="AU133" t="str">
        <f t="shared" si="138"/>
        <v/>
      </c>
      <c r="AV133" s="3">
        <f t="shared" si="139"/>
        <v>941</v>
      </c>
      <c r="AW133">
        <f t="shared" si="140"/>
        <v>0</v>
      </c>
      <c r="AX133">
        <f t="shared" si="141"/>
        <v>0</v>
      </c>
      <c r="AY133">
        <f t="shared" si="142"/>
        <v>0</v>
      </c>
      <c r="AZ133">
        <f t="shared" si="143"/>
        <v>0</v>
      </c>
    </row>
    <row r="134" spans="1:52">
      <c r="A134">
        <v>159</v>
      </c>
      <c r="B134" s="27" t="str">
        <f t="shared" si="96"/>
        <v>132A</v>
      </c>
      <c r="C134" s="28" t="s">
        <v>1410</v>
      </c>
      <c r="D134" s="27" t="str">
        <f t="shared" si="97"/>
        <v>Housing Site</v>
      </c>
      <c r="E134" t="str">
        <f t="shared" si="98"/>
        <v>0.07</v>
      </c>
      <c r="F134" t="str">
        <f t="shared" si="99"/>
        <v/>
      </c>
      <c r="G134" t="str">
        <f t="shared" si="100"/>
        <v/>
      </c>
      <c r="H134" s="11">
        <f t="shared" si="101"/>
        <v>450</v>
      </c>
      <c r="I134" t="str">
        <f t="shared" si="102"/>
        <v>Brentwood AQMA No.4</v>
      </c>
      <c r="J134">
        <f t="shared" si="103"/>
        <v>14538</v>
      </c>
      <c r="K134" t="str">
        <f t="shared" si="104"/>
        <v>Epping Forest</v>
      </c>
      <c r="L134">
        <f t="shared" si="105"/>
        <v>17781</v>
      </c>
      <c r="M134" t="str">
        <f t="shared" si="106"/>
        <v>Thames Estuary &amp; Marshes</v>
      </c>
      <c r="N134">
        <f t="shared" si="107"/>
        <v>2942</v>
      </c>
      <c r="O134" t="str">
        <f t="shared" si="108"/>
        <v>Thorndon Park</v>
      </c>
      <c r="P134" t="s">
        <v>2312</v>
      </c>
      <c r="Q134" t="s">
        <v>2312</v>
      </c>
      <c r="R134" s="15">
        <f t="shared" si="109"/>
        <v>3946</v>
      </c>
      <c r="S134" s="3" t="str">
        <f t="shared" si="110"/>
        <v>The Manor</v>
      </c>
      <c r="T134">
        <f t="shared" si="111"/>
        <v>669</v>
      </c>
      <c r="U134">
        <f t="shared" si="112"/>
        <v>2049</v>
      </c>
      <c r="V134" s="11">
        <f t="shared" si="113"/>
        <v>270</v>
      </c>
      <c r="W134">
        <f t="shared" si="114"/>
        <v>373</v>
      </c>
      <c r="X134" s="18">
        <f t="shared" si="115"/>
        <v>73</v>
      </c>
      <c r="Y134">
        <f t="shared" si="116"/>
        <v>4463</v>
      </c>
      <c r="Z134">
        <f t="shared" si="117"/>
        <v>557</v>
      </c>
      <c r="AA134">
        <f t="shared" si="118"/>
        <v>1124</v>
      </c>
      <c r="AB134" s="12">
        <f t="shared" si="119"/>
        <v>1638</v>
      </c>
      <c r="AC134">
        <f t="shared" si="120"/>
        <v>1691</v>
      </c>
      <c r="AD134" s="18">
        <f t="shared" si="121"/>
        <v>461</v>
      </c>
      <c r="AE134" s="12">
        <f t="shared" si="122"/>
        <v>1365</v>
      </c>
      <c r="AF134" s="11">
        <f t="shared" si="123"/>
        <v>460</v>
      </c>
      <c r="AG134" s="19">
        <f t="shared" si="124"/>
        <v>11136</v>
      </c>
      <c r="AH134">
        <f t="shared" si="125"/>
        <v>828</v>
      </c>
      <c r="AI134" t="str">
        <f t="shared" si="126"/>
        <v>II</v>
      </c>
      <c r="AJ134">
        <f t="shared" si="127"/>
        <v>1158</v>
      </c>
      <c r="AK134">
        <f t="shared" si="128"/>
        <v>1286</v>
      </c>
      <c r="AL134" s="3">
        <f t="shared" si="129"/>
        <v>812</v>
      </c>
      <c r="AM134">
        <f t="shared" si="130"/>
        <v>2295</v>
      </c>
      <c r="AN134">
        <f t="shared" si="131"/>
        <v>1377</v>
      </c>
      <c r="AO134" s="17">
        <f t="shared" si="132"/>
        <v>1326</v>
      </c>
      <c r="AP134" s="3">
        <f t="shared" si="133"/>
        <v>1022</v>
      </c>
      <c r="AQ134">
        <f t="shared" si="134"/>
        <v>1102</v>
      </c>
      <c r="AR134">
        <f t="shared" si="135"/>
        <v>6771</v>
      </c>
      <c r="AS134" s="3">
        <f t="shared" si="136"/>
        <v>122</v>
      </c>
      <c r="AT134" t="str">
        <f t="shared" si="137"/>
        <v/>
      </c>
      <c r="AU134" t="str">
        <f t="shared" si="138"/>
        <v/>
      </c>
      <c r="AV134" s="3">
        <f t="shared" si="139"/>
        <v>622</v>
      </c>
      <c r="AW134">
        <f t="shared" si="140"/>
        <v>0</v>
      </c>
      <c r="AX134">
        <f t="shared" si="141"/>
        <v>0</v>
      </c>
      <c r="AY134">
        <f t="shared" si="142"/>
        <v>0</v>
      </c>
      <c r="AZ134">
        <f t="shared" si="143"/>
        <v>0</v>
      </c>
    </row>
    <row r="135" spans="1:52">
      <c r="A135">
        <v>160</v>
      </c>
      <c r="B135" s="27" t="str">
        <f t="shared" si="96"/>
        <v>132B</v>
      </c>
      <c r="C135" s="28" t="s">
        <v>1410</v>
      </c>
      <c r="D135" s="27" t="str">
        <f t="shared" si="97"/>
        <v>Housing Site</v>
      </c>
      <c r="E135" t="str">
        <f t="shared" si="98"/>
        <v>0.11</v>
      </c>
      <c r="F135" t="str">
        <f t="shared" si="99"/>
        <v/>
      </c>
      <c r="G135" t="str">
        <f t="shared" si="100"/>
        <v/>
      </c>
      <c r="H135" s="11">
        <f t="shared" si="101"/>
        <v>439</v>
      </c>
      <c r="I135" t="str">
        <f t="shared" si="102"/>
        <v>Brentwood AQMA No.4</v>
      </c>
      <c r="J135">
        <f t="shared" si="103"/>
        <v>14588</v>
      </c>
      <c r="K135" t="str">
        <f t="shared" si="104"/>
        <v>Epping Forest</v>
      </c>
      <c r="L135">
        <f t="shared" si="105"/>
        <v>17729</v>
      </c>
      <c r="M135" t="str">
        <f t="shared" si="106"/>
        <v>Thames Estuary &amp; Marshes</v>
      </c>
      <c r="N135">
        <f t="shared" si="107"/>
        <v>2899</v>
      </c>
      <c r="O135" t="str">
        <f t="shared" si="108"/>
        <v>Thorndon Park</v>
      </c>
      <c r="P135" t="s">
        <v>2312</v>
      </c>
      <c r="Q135" t="s">
        <v>2312</v>
      </c>
      <c r="R135" s="15">
        <f t="shared" si="109"/>
        <v>3968</v>
      </c>
      <c r="S135" s="3" t="str">
        <f t="shared" si="110"/>
        <v>The Manor</v>
      </c>
      <c r="T135">
        <f t="shared" si="111"/>
        <v>699</v>
      </c>
      <c r="U135">
        <f t="shared" si="112"/>
        <v>2002</v>
      </c>
      <c r="V135" s="11">
        <f t="shared" si="113"/>
        <v>284</v>
      </c>
      <c r="W135">
        <f t="shared" si="114"/>
        <v>333</v>
      </c>
      <c r="X135" s="18">
        <f t="shared" si="115"/>
        <v>55</v>
      </c>
      <c r="Y135">
        <f t="shared" si="116"/>
        <v>4488</v>
      </c>
      <c r="Z135">
        <f t="shared" si="117"/>
        <v>570</v>
      </c>
      <c r="AA135">
        <f t="shared" si="118"/>
        <v>1160</v>
      </c>
      <c r="AB135" s="12">
        <f t="shared" si="119"/>
        <v>1588</v>
      </c>
      <c r="AC135">
        <f t="shared" si="120"/>
        <v>1634</v>
      </c>
      <c r="AD135" s="18">
        <f t="shared" si="121"/>
        <v>502</v>
      </c>
      <c r="AE135" s="12">
        <f t="shared" si="122"/>
        <v>1329</v>
      </c>
      <c r="AF135" s="11">
        <f t="shared" si="123"/>
        <v>497</v>
      </c>
      <c r="AG135" s="19">
        <f t="shared" si="124"/>
        <v>11136</v>
      </c>
      <c r="AH135">
        <f t="shared" si="125"/>
        <v>878</v>
      </c>
      <c r="AI135" t="str">
        <f t="shared" si="126"/>
        <v>II</v>
      </c>
      <c r="AJ135">
        <f t="shared" si="127"/>
        <v>1191</v>
      </c>
      <c r="AK135">
        <f t="shared" si="128"/>
        <v>1304</v>
      </c>
      <c r="AL135" s="3">
        <f t="shared" si="129"/>
        <v>782</v>
      </c>
      <c r="AM135">
        <f t="shared" si="130"/>
        <v>2263</v>
      </c>
      <c r="AN135">
        <f t="shared" si="131"/>
        <v>1334</v>
      </c>
      <c r="AO135" s="17">
        <f t="shared" si="132"/>
        <v>1281</v>
      </c>
      <c r="AP135" s="3">
        <f t="shared" si="133"/>
        <v>992</v>
      </c>
      <c r="AQ135">
        <f t="shared" si="134"/>
        <v>1125</v>
      </c>
      <c r="AR135">
        <f t="shared" si="135"/>
        <v>6742</v>
      </c>
      <c r="AS135" s="3">
        <f t="shared" si="136"/>
        <v>72</v>
      </c>
      <c r="AT135" t="str">
        <f t="shared" si="137"/>
        <v/>
      </c>
      <c r="AU135" t="str">
        <f t="shared" si="138"/>
        <v/>
      </c>
      <c r="AV135" s="3">
        <f t="shared" si="139"/>
        <v>608</v>
      </c>
      <c r="AW135">
        <f t="shared" si="140"/>
        <v>0</v>
      </c>
      <c r="AX135">
        <f t="shared" si="141"/>
        <v>0</v>
      </c>
      <c r="AY135">
        <f t="shared" si="142"/>
        <v>0</v>
      </c>
      <c r="AZ135">
        <f t="shared" si="143"/>
        <v>0</v>
      </c>
    </row>
    <row r="136" spans="1:52">
      <c r="A136">
        <v>161</v>
      </c>
      <c r="B136" s="27" t="str">
        <f t="shared" si="96"/>
        <v>133</v>
      </c>
      <c r="C136" s="28" t="s">
        <v>2417</v>
      </c>
      <c r="D136" s="27" t="str">
        <f t="shared" si="97"/>
        <v>Housing Site</v>
      </c>
      <c r="E136" t="str">
        <f t="shared" si="98"/>
        <v>0.28</v>
      </c>
      <c r="F136" t="str">
        <f t="shared" si="99"/>
        <v/>
      </c>
      <c r="G136" t="str">
        <f t="shared" si="100"/>
        <v>Y</v>
      </c>
      <c r="H136">
        <f t="shared" si="101"/>
        <v>1140</v>
      </c>
      <c r="I136" t="str">
        <f t="shared" si="102"/>
        <v>Brentwood AQMA No.7</v>
      </c>
      <c r="J136">
        <f t="shared" si="103"/>
        <v>16978</v>
      </c>
      <c r="K136" t="str">
        <f t="shared" si="104"/>
        <v>Epping Forest</v>
      </c>
      <c r="L136">
        <f t="shared" si="105"/>
        <v>14867</v>
      </c>
      <c r="M136" t="str">
        <f t="shared" si="106"/>
        <v>Thames Estuary &amp; Marshes</v>
      </c>
      <c r="N136" s="12">
        <f t="shared" si="107"/>
        <v>647</v>
      </c>
      <c r="O136" t="str">
        <f t="shared" si="108"/>
        <v>Thorndon Park</v>
      </c>
      <c r="P136" t="s">
        <v>2312</v>
      </c>
      <c r="Q136" t="s">
        <v>2312</v>
      </c>
      <c r="R136" s="15">
        <f t="shared" si="109"/>
        <v>3470</v>
      </c>
      <c r="S136" s="3" t="str">
        <f t="shared" si="110"/>
        <v>Hutton Country Park</v>
      </c>
      <c r="T136" s="11">
        <f t="shared" si="111"/>
        <v>168</v>
      </c>
      <c r="U136">
        <f t="shared" si="112"/>
        <v>228</v>
      </c>
      <c r="V136" s="11">
        <f t="shared" si="113"/>
        <v>166</v>
      </c>
      <c r="W136">
        <f t="shared" si="114"/>
        <v>78</v>
      </c>
      <c r="X136" s="18">
        <f t="shared" si="115"/>
        <v>41</v>
      </c>
      <c r="Y136">
        <f t="shared" si="116"/>
        <v>5127</v>
      </c>
      <c r="Z136">
        <f t="shared" si="117"/>
        <v>813</v>
      </c>
      <c r="AA136">
        <f t="shared" si="118"/>
        <v>3039</v>
      </c>
      <c r="AB136" s="11">
        <f t="shared" si="119"/>
        <v>1206</v>
      </c>
      <c r="AC136">
        <f t="shared" si="120"/>
        <v>858</v>
      </c>
      <c r="AD136" s="18">
        <f t="shared" si="121"/>
        <v>179</v>
      </c>
      <c r="AE136" s="12">
        <f t="shared" si="122"/>
        <v>854</v>
      </c>
      <c r="AF136" s="18">
        <f t="shared" si="123"/>
        <v>74</v>
      </c>
      <c r="AG136" s="19">
        <f t="shared" si="124"/>
        <v>18142</v>
      </c>
      <c r="AH136">
        <f t="shared" si="125"/>
        <v>643</v>
      </c>
      <c r="AI136" t="str">
        <f t="shared" si="126"/>
        <v>II</v>
      </c>
      <c r="AJ136">
        <f t="shared" si="127"/>
        <v>527</v>
      </c>
      <c r="AK136">
        <f t="shared" si="128"/>
        <v>1378</v>
      </c>
      <c r="AL136" s="3">
        <f t="shared" si="129"/>
        <v>524</v>
      </c>
      <c r="AM136">
        <f t="shared" si="130"/>
        <v>78</v>
      </c>
      <c r="AN136">
        <f t="shared" si="131"/>
        <v>869</v>
      </c>
      <c r="AO136" s="11">
        <f t="shared" si="132"/>
        <v>1406</v>
      </c>
      <c r="AP136" s="3">
        <f t="shared" si="133"/>
        <v>1784</v>
      </c>
      <c r="AQ136">
        <f t="shared" si="134"/>
        <v>614</v>
      </c>
      <c r="AR136">
        <f t="shared" si="135"/>
        <v>4266</v>
      </c>
      <c r="AS136" s="3">
        <f t="shared" si="136"/>
        <v>171</v>
      </c>
      <c r="AT136" t="str">
        <f t="shared" si="137"/>
        <v/>
      </c>
      <c r="AU136" t="str">
        <f t="shared" si="138"/>
        <v/>
      </c>
      <c r="AV136" s="3">
        <f t="shared" si="139"/>
        <v>1611</v>
      </c>
      <c r="AW136">
        <f t="shared" si="140"/>
        <v>0</v>
      </c>
      <c r="AX136">
        <f t="shared" si="141"/>
        <v>0</v>
      </c>
      <c r="AY136">
        <f t="shared" si="142"/>
        <v>0</v>
      </c>
      <c r="AZ136">
        <f t="shared" si="143"/>
        <v>0</v>
      </c>
    </row>
    <row r="137" spans="1:52">
      <c r="A137">
        <v>162</v>
      </c>
      <c r="B137" s="27" t="str">
        <f t="shared" si="96"/>
        <v>134</v>
      </c>
      <c r="C137" s="28" t="s">
        <v>2418</v>
      </c>
      <c r="D137" s="27" t="str">
        <f t="shared" si="97"/>
        <v>Housing Site</v>
      </c>
      <c r="E137" t="str">
        <f t="shared" si="98"/>
        <v>0.11</v>
      </c>
      <c r="F137" t="str">
        <f t="shared" si="99"/>
        <v/>
      </c>
      <c r="G137" t="str">
        <f t="shared" si="100"/>
        <v/>
      </c>
      <c r="H137" s="11">
        <f t="shared" si="101"/>
        <v>771</v>
      </c>
      <c r="I137" t="str">
        <f t="shared" si="102"/>
        <v>Brentwood AQMA No.4</v>
      </c>
      <c r="J137">
        <f t="shared" si="103"/>
        <v>14070</v>
      </c>
      <c r="K137" t="str">
        <f t="shared" si="104"/>
        <v>Epping Forest</v>
      </c>
      <c r="L137">
        <f t="shared" si="105"/>
        <v>18258</v>
      </c>
      <c r="M137" t="str">
        <f t="shared" si="106"/>
        <v>Thames Estuary &amp; Marshes</v>
      </c>
      <c r="N137">
        <f t="shared" si="107"/>
        <v>3355</v>
      </c>
      <c r="O137" t="str">
        <f t="shared" si="108"/>
        <v>The Coppice, Kelvedon Hatch</v>
      </c>
      <c r="P137" t="s">
        <v>2312</v>
      </c>
      <c r="Q137" t="s">
        <v>2312</v>
      </c>
      <c r="R137" s="15">
        <f t="shared" si="109"/>
        <v>3792</v>
      </c>
      <c r="S137" s="3" t="str">
        <f t="shared" si="110"/>
        <v>The Manor</v>
      </c>
      <c r="T137">
        <f t="shared" si="111"/>
        <v>579</v>
      </c>
      <c r="U137">
        <f t="shared" si="112"/>
        <v>2514</v>
      </c>
      <c r="V137">
        <f t="shared" si="113"/>
        <v>447</v>
      </c>
      <c r="W137">
        <f t="shared" si="114"/>
        <v>161</v>
      </c>
      <c r="X137" s="18">
        <f t="shared" si="115"/>
        <v>18</v>
      </c>
      <c r="Y137">
        <f t="shared" si="116"/>
        <v>4278</v>
      </c>
      <c r="Z137">
        <f t="shared" si="117"/>
        <v>519</v>
      </c>
      <c r="AA137">
        <f t="shared" si="118"/>
        <v>887</v>
      </c>
      <c r="AB137" s="12">
        <f t="shared" si="119"/>
        <v>2113</v>
      </c>
      <c r="AC137">
        <f t="shared" si="120"/>
        <v>2192</v>
      </c>
      <c r="AD137" s="18">
        <f t="shared" si="121"/>
        <v>257</v>
      </c>
      <c r="AE137" s="12">
        <f t="shared" si="122"/>
        <v>1793</v>
      </c>
      <c r="AF137" s="18">
        <f t="shared" si="123"/>
        <v>328</v>
      </c>
      <c r="AG137" s="19">
        <f t="shared" si="124"/>
        <v>11136</v>
      </c>
      <c r="AH137">
        <f t="shared" si="125"/>
        <v>328</v>
      </c>
      <c r="AI137" t="str">
        <f t="shared" si="126"/>
        <v>II</v>
      </c>
      <c r="AJ137">
        <f t="shared" si="127"/>
        <v>969</v>
      </c>
      <c r="AK137">
        <f t="shared" si="128"/>
        <v>1242</v>
      </c>
      <c r="AL137" s="3">
        <f t="shared" si="129"/>
        <v>968</v>
      </c>
      <c r="AM137">
        <f t="shared" si="130"/>
        <v>2650</v>
      </c>
      <c r="AN137">
        <f t="shared" si="131"/>
        <v>1828</v>
      </c>
      <c r="AO137" s="11">
        <f t="shared" si="132"/>
        <v>1785</v>
      </c>
      <c r="AP137" s="3">
        <f t="shared" si="133"/>
        <v>1165</v>
      </c>
      <c r="AQ137">
        <f t="shared" si="134"/>
        <v>902</v>
      </c>
      <c r="AR137">
        <f t="shared" si="135"/>
        <v>7097</v>
      </c>
      <c r="AS137" s="3">
        <f t="shared" si="136"/>
        <v>136</v>
      </c>
      <c r="AT137" t="str">
        <f t="shared" si="137"/>
        <v/>
      </c>
      <c r="AU137" t="str">
        <f t="shared" si="138"/>
        <v/>
      </c>
      <c r="AV137" s="3">
        <f t="shared" si="139"/>
        <v>664</v>
      </c>
      <c r="AW137">
        <f t="shared" si="140"/>
        <v>0</v>
      </c>
      <c r="AX137">
        <f t="shared" si="141"/>
        <v>0</v>
      </c>
      <c r="AY137">
        <f t="shared" si="142"/>
        <v>0</v>
      </c>
      <c r="AZ137">
        <f t="shared" si="143"/>
        <v>0</v>
      </c>
    </row>
    <row r="138" spans="1:52">
      <c r="A138">
        <v>163</v>
      </c>
      <c r="B138" s="27" t="str">
        <f t="shared" si="96"/>
        <v>135</v>
      </c>
      <c r="C138" s="28" t="s">
        <v>2419</v>
      </c>
      <c r="D138" s="27" t="str">
        <f t="shared" si="97"/>
        <v>Housing Site</v>
      </c>
      <c r="E138" t="str">
        <f t="shared" si="98"/>
        <v>0.07</v>
      </c>
      <c r="F138" t="str">
        <f t="shared" si="99"/>
        <v/>
      </c>
      <c r="G138" t="str">
        <f t="shared" si="100"/>
        <v/>
      </c>
      <c r="H138">
        <f t="shared" si="101"/>
        <v>2691</v>
      </c>
      <c r="I138" t="str">
        <f t="shared" si="102"/>
        <v>Brentwood AQMA No.7</v>
      </c>
      <c r="J138">
        <f t="shared" si="103"/>
        <v>18096</v>
      </c>
      <c r="K138" t="str">
        <f t="shared" si="104"/>
        <v>Epping Forest</v>
      </c>
      <c r="L138">
        <f t="shared" si="105"/>
        <v>15558</v>
      </c>
      <c r="M138" t="str">
        <f t="shared" si="106"/>
        <v>Thames Estuary &amp; Marshes</v>
      </c>
      <c r="N138">
        <f t="shared" si="107"/>
        <v>3100</v>
      </c>
      <c r="O138" t="str">
        <f t="shared" si="108"/>
        <v>Thorndon Park</v>
      </c>
      <c r="P138" t="s">
        <v>2312</v>
      </c>
      <c r="Q138" t="s">
        <v>2312</v>
      </c>
      <c r="R138" s="16">
        <f t="shared" si="109"/>
        <v>1051</v>
      </c>
      <c r="S138" s="3" t="str">
        <f t="shared" si="110"/>
        <v>Hutton Country Park</v>
      </c>
      <c r="T138">
        <f t="shared" si="111"/>
        <v>996</v>
      </c>
      <c r="U138">
        <f t="shared" si="112"/>
        <v>2611</v>
      </c>
      <c r="V138" s="11">
        <f t="shared" si="113"/>
        <v>334</v>
      </c>
      <c r="W138">
        <f t="shared" si="114"/>
        <v>329</v>
      </c>
      <c r="X138" s="18">
        <f t="shared" si="115"/>
        <v>5</v>
      </c>
      <c r="Y138">
        <f t="shared" si="116"/>
        <v>4908</v>
      </c>
      <c r="Z138">
        <f t="shared" si="117"/>
        <v>1222</v>
      </c>
      <c r="AA138">
        <f t="shared" si="118"/>
        <v>4308</v>
      </c>
      <c r="AB138" s="12">
        <f t="shared" si="119"/>
        <v>2761</v>
      </c>
      <c r="AC138">
        <f t="shared" si="120"/>
        <v>1991</v>
      </c>
      <c r="AD138" s="18">
        <f t="shared" si="121"/>
        <v>118</v>
      </c>
      <c r="AE138" s="18">
        <f t="shared" si="122"/>
        <v>263</v>
      </c>
      <c r="AF138" s="18">
        <f t="shared" si="123"/>
        <v>159</v>
      </c>
      <c r="AG138" s="19">
        <f t="shared" si="124"/>
        <v>17314</v>
      </c>
      <c r="AH138">
        <f t="shared" si="125"/>
        <v>510</v>
      </c>
      <c r="AI138" t="str">
        <f t="shared" si="126"/>
        <v>II</v>
      </c>
      <c r="AJ138">
        <f t="shared" si="127"/>
        <v>2613</v>
      </c>
      <c r="AK138">
        <f t="shared" si="128"/>
        <v>3201</v>
      </c>
      <c r="AL138" s="3">
        <f t="shared" si="129"/>
        <v>889</v>
      </c>
      <c r="AM138">
        <f t="shared" si="130"/>
        <v>888</v>
      </c>
      <c r="AN138">
        <f t="shared" si="131"/>
        <v>2854</v>
      </c>
      <c r="AO138" s="17">
        <f t="shared" si="132"/>
        <v>900</v>
      </c>
      <c r="AP138" s="3">
        <f t="shared" si="133"/>
        <v>1424</v>
      </c>
      <c r="AQ138">
        <f t="shared" si="134"/>
        <v>1256</v>
      </c>
      <c r="AR138">
        <f t="shared" si="135"/>
        <v>5669</v>
      </c>
      <c r="AS138" s="3">
        <f t="shared" si="136"/>
        <v>551</v>
      </c>
      <c r="AT138" t="str">
        <f t="shared" si="137"/>
        <v/>
      </c>
      <c r="AU138" t="str">
        <f t="shared" si="138"/>
        <v/>
      </c>
      <c r="AV138" s="3">
        <f t="shared" si="139"/>
        <v>1034</v>
      </c>
      <c r="AW138">
        <f t="shared" si="140"/>
        <v>0</v>
      </c>
      <c r="AX138">
        <f t="shared" si="141"/>
        <v>0</v>
      </c>
      <c r="AY138">
        <f t="shared" si="142"/>
        <v>0</v>
      </c>
      <c r="AZ138">
        <f t="shared" si="143"/>
        <v>0</v>
      </c>
    </row>
    <row r="139" spans="1:52">
      <c r="A139">
        <v>164</v>
      </c>
      <c r="B139" s="27" t="str">
        <f t="shared" si="96"/>
        <v>136</v>
      </c>
      <c r="C139" s="28" t="s">
        <v>1464</v>
      </c>
      <c r="D139" s="27" t="str">
        <f t="shared" si="97"/>
        <v>Housing Site</v>
      </c>
      <c r="E139" t="str">
        <f t="shared" si="98"/>
        <v>0.06</v>
      </c>
      <c r="F139" t="str">
        <f t="shared" si="99"/>
        <v/>
      </c>
      <c r="G139" t="str">
        <f t="shared" si="100"/>
        <v/>
      </c>
      <c r="H139" s="11">
        <f t="shared" si="101"/>
        <v>533</v>
      </c>
      <c r="I139" t="str">
        <f t="shared" si="102"/>
        <v>Brentwood AQMA No.5</v>
      </c>
      <c r="J139">
        <f t="shared" si="103"/>
        <v>18324</v>
      </c>
      <c r="K139" t="str">
        <f t="shared" si="104"/>
        <v>Epping Forest</v>
      </c>
      <c r="L139">
        <f t="shared" si="105"/>
        <v>17765</v>
      </c>
      <c r="M139" t="str">
        <f t="shared" si="106"/>
        <v>Thames Estuary &amp; Marshes</v>
      </c>
      <c r="N139">
        <f t="shared" si="107"/>
        <v>5390</v>
      </c>
      <c r="O139" t="str">
        <f t="shared" si="108"/>
        <v>Norsey Wood</v>
      </c>
      <c r="P139" t="s">
        <v>2312</v>
      </c>
      <c r="Q139" t="s">
        <v>2312</v>
      </c>
      <c r="R139" s="16">
        <f t="shared" si="109"/>
        <v>1536</v>
      </c>
      <c r="S139" s="3" t="str">
        <f t="shared" si="110"/>
        <v>Hutton Country Park</v>
      </c>
      <c r="T139">
        <f t="shared" si="111"/>
        <v>1185</v>
      </c>
      <c r="U139">
        <f t="shared" si="112"/>
        <v>5202</v>
      </c>
      <c r="V139">
        <f t="shared" si="113"/>
        <v>1187</v>
      </c>
      <c r="W139">
        <f t="shared" si="114"/>
        <v>143</v>
      </c>
      <c r="X139" s="18">
        <f t="shared" si="115"/>
        <v>107</v>
      </c>
      <c r="Y139">
        <f t="shared" si="116"/>
        <v>5237</v>
      </c>
      <c r="Z139">
        <f t="shared" si="117"/>
        <v>33</v>
      </c>
      <c r="AA139">
        <f t="shared" si="118"/>
        <v>3398</v>
      </c>
      <c r="AB139" s="12">
        <f t="shared" si="119"/>
        <v>4993</v>
      </c>
      <c r="AC139">
        <f t="shared" si="120"/>
        <v>4411</v>
      </c>
      <c r="AD139" s="12">
        <f t="shared" si="121"/>
        <v>2103</v>
      </c>
      <c r="AE139" s="12">
        <f t="shared" si="122"/>
        <v>2297</v>
      </c>
      <c r="AF139" s="12">
        <f t="shared" si="123"/>
        <v>942</v>
      </c>
      <c r="AG139" s="19">
        <f t="shared" si="124"/>
        <v>19367</v>
      </c>
      <c r="AH139">
        <f t="shared" si="125"/>
        <v>93</v>
      </c>
      <c r="AI139" t="str">
        <f t="shared" si="126"/>
        <v>II</v>
      </c>
      <c r="AJ139">
        <f t="shared" si="127"/>
        <v>5470</v>
      </c>
      <c r="AK139">
        <f t="shared" si="128"/>
        <v>1041</v>
      </c>
      <c r="AL139" s="3">
        <f t="shared" si="129"/>
        <v>1539</v>
      </c>
      <c r="AM139">
        <f t="shared" si="130"/>
        <v>2585</v>
      </c>
      <c r="AN139">
        <f t="shared" si="131"/>
        <v>5091</v>
      </c>
      <c r="AO139" s="11">
        <f t="shared" si="132"/>
        <v>1654</v>
      </c>
      <c r="AP139" s="3">
        <f t="shared" si="133"/>
        <v>780</v>
      </c>
      <c r="AQ139" s="11">
        <f t="shared" si="134"/>
        <v>24</v>
      </c>
      <c r="AR139">
        <f t="shared" si="135"/>
        <v>8305</v>
      </c>
      <c r="AS139" s="3">
        <f t="shared" si="136"/>
        <v>24</v>
      </c>
      <c r="AT139" t="str">
        <f t="shared" si="137"/>
        <v/>
      </c>
      <c r="AU139" t="str">
        <f t="shared" si="138"/>
        <v/>
      </c>
      <c r="AV139" s="3">
        <f t="shared" si="139"/>
        <v>595</v>
      </c>
      <c r="AW139">
        <f t="shared" si="140"/>
        <v>0</v>
      </c>
      <c r="AX139">
        <f t="shared" si="141"/>
        <v>0</v>
      </c>
      <c r="AY139" s="11">
        <f t="shared" si="142"/>
        <v>100</v>
      </c>
      <c r="AZ139">
        <f t="shared" si="143"/>
        <v>0</v>
      </c>
    </row>
    <row r="140" spans="1:52">
      <c r="A140">
        <v>166</v>
      </c>
      <c r="B140" s="27" t="str">
        <f t="shared" si="96"/>
        <v>137A</v>
      </c>
      <c r="C140" s="28" t="s">
        <v>2420</v>
      </c>
      <c r="D140" s="27" t="str">
        <f t="shared" si="97"/>
        <v>Housing Site</v>
      </c>
      <c r="E140" t="str">
        <f t="shared" si="98"/>
        <v>0.06</v>
      </c>
      <c r="F140" t="str">
        <f t="shared" si="99"/>
        <v/>
      </c>
      <c r="G140" t="str">
        <f t="shared" si="100"/>
        <v/>
      </c>
      <c r="H140" s="11">
        <f t="shared" si="101"/>
        <v>488</v>
      </c>
      <c r="I140" t="str">
        <f t="shared" si="102"/>
        <v>Brentwood AQMA No.4</v>
      </c>
      <c r="J140">
        <f t="shared" si="103"/>
        <v>13957</v>
      </c>
      <c r="K140" t="str">
        <f t="shared" si="104"/>
        <v>Epping Forest</v>
      </c>
      <c r="L140">
        <f t="shared" si="105"/>
        <v>18012</v>
      </c>
      <c r="M140" t="str">
        <f t="shared" si="106"/>
        <v>Thames Estuary &amp; Marshes</v>
      </c>
      <c r="N140">
        <f t="shared" si="107"/>
        <v>3106</v>
      </c>
      <c r="O140" t="str">
        <f t="shared" si="108"/>
        <v>Thorndon Park</v>
      </c>
      <c r="P140" t="s">
        <v>2312</v>
      </c>
      <c r="Q140" t="s">
        <v>2312</v>
      </c>
      <c r="R140" s="15">
        <f t="shared" si="109"/>
        <v>3292</v>
      </c>
      <c r="S140" s="3" t="str">
        <f t="shared" si="110"/>
        <v>The Manor</v>
      </c>
      <c r="T140" s="11">
        <f t="shared" si="111"/>
        <v>43</v>
      </c>
      <c r="U140">
        <f t="shared" si="112"/>
        <v>2281</v>
      </c>
      <c r="V140" s="11">
        <f t="shared" si="113"/>
        <v>43</v>
      </c>
      <c r="W140">
        <f t="shared" si="114"/>
        <v>41</v>
      </c>
      <c r="X140" s="17">
        <f t="shared" si="115"/>
        <v>138</v>
      </c>
      <c r="Y140">
        <f t="shared" si="116"/>
        <v>3795</v>
      </c>
      <c r="Z140">
        <f t="shared" si="117"/>
        <v>30</v>
      </c>
      <c r="AA140">
        <f t="shared" si="118"/>
        <v>426</v>
      </c>
      <c r="AB140" s="12">
        <f t="shared" si="119"/>
        <v>1932</v>
      </c>
      <c r="AC140">
        <f t="shared" si="120"/>
        <v>2096</v>
      </c>
      <c r="AD140" s="18">
        <f t="shared" si="121"/>
        <v>120</v>
      </c>
      <c r="AE140" s="12">
        <f t="shared" si="122"/>
        <v>1535</v>
      </c>
      <c r="AF140" s="18">
        <f t="shared" si="123"/>
        <v>78</v>
      </c>
      <c r="AG140" s="19">
        <f t="shared" si="124"/>
        <v>19110</v>
      </c>
      <c r="AH140">
        <f t="shared" si="125"/>
        <v>445</v>
      </c>
      <c r="AI140" t="str">
        <f t="shared" si="126"/>
        <v>II</v>
      </c>
      <c r="AJ140">
        <f t="shared" si="127"/>
        <v>468</v>
      </c>
      <c r="AK140">
        <f t="shared" si="128"/>
        <v>706</v>
      </c>
      <c r="AL140" s="3">
        <f t="shared" si="129"/>
        <v>466</v>
      </c>
      <c r="AM140">
        <f t="shared" si="130"/>
        <v>2222</v>
      </c>
      <c r="AN140">
        <f t="shared" si="131"/>
        <v>1607</v>
      </c>
      <c r="AO140" s="11">
        <f t="shared" si="132"/>
        <v>1585</v>
      </c>
      <c r="AP140" s="3">
        <f t="shared" si="133"/>
        <v>1687</v>
      </c>
      <c r="AQ140">
        <f t="shared" si="134"/>
        <v>433</v>
      </c>
      <c r="AR140">
        <f t="shared" si="135"/>
        <v>6646</v>
      </c>
      <c r="AS140" s="3">
        <f t="shared" si="136"/>
        <v>37</v>
      </c>
      <c r="AT140" t="str">
        <f t="shared" si="137"/>
        <v/>
      </c>
      <c r="AU140" t="str">
        <f t="shared" si="138"/>
        <v/>
      </c>
      <c r="AV140" s="3">
        <f t="shared" si="139"/>
        <v>540</v>
      </c>
      <c r="AW140">
        <f t="shared" si="140"/>
        <v>0</v>
      </c>
      <c r="AX140">
        <f t="shared" si="141"/>
        <v>0</v>
      </c>
      <c r="AY140" s="11">
        <f t="shared" si="142"/>
        <v>100</v>
      </c>
      <c r="AZ140">
        <f t="shared" si="143"/>
        <v>0</v>
      </c>
    </row>
    <row r="141" spans="1:52">
      <c r="A141">
        <v>165</v>
      </c>
      <c r="B141" s="27" t="str">
        <f t="shared" si="96"/>
        <v>137B</v>
      </c>
      <c r="C141" s="28" t="s">
        <v>2420</v>
      </c>
      <c r="D141" s="27" t="str">
        <f t="shared" si="97"/>
        <v>Housing Site</v>
      </c>
      <c r="E141" t="str">
        <f t="shared" si="98"/>
        <v>0.03</v>
      </c>
      <c r="F141" t="str">
        <f t="shared" si="99"/>
        <v/>
      </c>
      <c r="G141" t="str">
        <f t="shared" si="100"/>
        <v/>
      </c>
      <c r="H141" s="11">
        <f t="shared" si="101"/>
        <v>491</v>
      </c>
      <c r="I141" t="str">
        <f t="shared" si="102"/>
        <v>Brentwood AQMA No.4</v>
      </c>
      <c r="J141">
        <f t="shared" si="103"/>
        <v>13984</v>
      </c>
      <c r="K141" t="str">
        <f t="shared" si="104"/>
        <v>Epping Forest</v>
      </c>
      <c r="L141">
        <f t="shared" si="105"/>
        <v>18015</v>
      </c>
      <c r="M141" t="str">
        <f t="shared" si="106"/>
        <v>Thames Estuary &amp; Marshes</v>
      </c>
      <c r="N141">
        <f t="shared" si="107"/>
        <v>3109</v>
      </c>
      <c r="O141" t="str">
        <f t="shared" si="108"/>
        <v>Thorndon Park</v>
      </c>
      <c r="P141" t="s">
        <v>2312</v>
      </c>
      <c r="Q141" t="s">
        <v>2312</v>
      </c>
      <c r="R141" s="15">
        <f t="shared" si="109"/>
        <v>3319</v>
      </c>
      <c r="S141" s="3" t="str">
        <f t="shared" si="110"/>
        <v>The Manor</v>
      </c>
      <c r="T141" s="11">
        <f t="shared" si="111"/>
        <v>63</v>
      </c>
      <c r="U141">
        <f t="shared" si="112"/>
        <v>2289</v>
      </c>
      <c r="V141" s="11">
        <f t="shared" si="113"/>
        <v>63</v>
      </c>
      <c r="W141">
        <f t="shared" si="114"/>
        <v>59</v>
      </c>
      <c r="X141" s="17">
        <f t="shared" si="115"/>
        <v>160</v>
      </c>
      <c r="Y141">
        <f t="shared" si="116"/>
        <v>3823</v>
      </c>
      <c r="Z141">
        <f t="shared" si="117"/>
        <v>52</v>
      </c>
      <c r="AA141">
        <f t="shared" si="118"/>
        <v>456</v>
      </c>
      <c r="AB141" s="12">
        <f t="shared" si="119"/>
        <v>1932</v>
      </c>
      <c r="AC141">
        <f t="shared" si="120"/>
        <v>2092</v>
      </c>
      <c r="AD141" s="18">
        <f t="shared" si="121"/>
        <v>104</v>
      </c>
      <c r="AE141" s="12">
        <f t="shared" si="122"/>
        <v>1537</v>
      </c>
      <c r="AF141" s="18">
        <f t="shared" si="123"/>
        <v>55</v>
      </c>
      <c r="AG141" s="19">
        <f t="shared" si="124"/>
        <v>19110</v>
      </c>
      <c r="AH141">
        <f t="shared" si="125"/>
        <v>473</v>
      </c>
      <c r="AI141" t="str">
        <f t="shared" si="126"/>
        <v>II</v>
      </c>
      <c r="AJ141">
        <f t="shared" si="127"/>
        <v>497</v>
      </c>
      <c r="AK141">
        <f t="shared" si="128"/>
        <v>723</v>
      </c>
      <c r="AL141" s="3">
        <f t="shared" si="129"/>
        <v>495</v>
      </c>
      <c r="AM141">
        <f t="shared" si="130"/>
        <v>2229</v>
      </c>
      <c r="AN141">
        <f t="shared" si="131"/>
        <v>1608</v>
      </c>
      <c r="AO141" s="11">
        <f t="shared" si="132"/>
        <v>1585</v>
      </c>
      <c r="AP141" s="3">
        <f t="shared" si="133"/>
        <v>1666</v>
      </c>
      <c r="AQ141">
        <f t="shared" si="134"/>
        <v>461</v>
      </c>
      <c r="AR141">
        <f t="shared" si="135"/>
        <v>6654</v>
      </c>
      <c r="AS141" s="3">
        <f t="shared" si="136"/>
        <v>59</v>
      </c>
      <c r="AT141" t="str">
        <f t="shared" si="137"/>
        <v/>
      </c>
      <c r="AU141" t="str">
        <f t="shared" si="138"/>
        <v/>
      </c>
      <c r="AV141" s="3">
        <f t="shared" si="139"/>
        <v>565</v>
      </c>
      <c r="AW141">
        <f t="shared" si="140"/>
        <v>0</v>
      </c>
      <c r="AX141">
        <f t="shared" si="141"/>
        <v>0</v>
      </c>
      <c r="AY141" s="11">
        <f t="shared" si="142"/>
        <v>60.024000000000001</v>
      </c>
      <c r="AZ141">
        <f t="shared" si="143"/>
        <v>0</v>
      </c>
    </row>
    <row r="142" spans="1:52">
      <c r="A142">
        <v>167</v>
      </c>
      <c r="B142" s="27" t="str">
        <f t="shared" si="96"/>
        <v>138</v>
      </c>
      <c r="C142" s="28" t="s">
        <v>2421</v>
      </c>
      <c r="D142" s="27" t="str">
        <f t="shared" si="97"/>
        <v>Housing Site</v>
      </c>
      <c r="E142" t="str">
        <f t="shared" si="98"/>
        <v>0.18</v>
      </c>
      <c r="F142" t="str">
        <f t="shared" si="99"/>
        <v/>
      </c>
      <c r="G142" t="str">
        <f t="shared" si="100"/>
        <v/>
      </c>
      <c r="H142">
        <f t="shared" si="101"/>
        <v>2986</v>
      </c>
      <c r="I142" t="str">
        <f t="shared" si="102"/>
        <v>Brentwood AQMA No.5</v>
      </c>
      <c r="J142">
        <f t="shared" si="103"/>
        <v>18389</v>
      </c>
      <c r="K142" t="str">
        <f t="shared" si="104"/>
        <v>Epping Forest</v>
      </c>
      <c r="L142">
        <f t="shared" si="105"/>
        <v>15555</v>
      </c>
      <c r="M142" t="str">
        <f t="shared" si="106"/>
        <v>Thames Estuary &amp; Marshes</v>
      </c>
      <c r="N142">
        <f t="shared" si="107"/>
        <v>3480</v>
      </c>
      <c r="O142" t="str">
        <f t="shared" si="108"/>
        <v>Thorndon Park</v>
      </c>
      <c r="P142" t="s">
        <v>2312</v>
      </c>
      <c r="Q142" t="s">
        <v>2312</v>
      </c>
      <c r="R142" s="16">
        <f t="shared" si="109"/>
        <v>623</v>
      </c>
      <c r="S142" s="3" t="str">
        <f t="shared" si="110"/>
        <v>Hutton Country Park</v>
      </c>
      <c r="T142">
        <f t="shared" si="111"/>
        <v>910</v>
      </c>
      <c r="U142">
        <f t="shared" si="112"/>
        <v>2928</v>
      </c>
      <c r="V142">
        <f t="shared" si="113"/>
        <v>592</v>
      </c>
      <c r="W142">
        <f t="shared" si="114"/>
        <v>392</v>
      </c>
      <c r="X142" s="18">
        <f t="shared" si="115"/>
        <v>94</v>
      </c>
      <c r="Y142">
        <f t="shared" si="116"/>
        <v>4563</v>
      </c>
      <c r="Z142">
        <f t="shared" si="117"/>
        <v>1458</v>
      </c>
      <c r="AA142">
        <f t="shared" si="118"/>
        <v>4537</v>
      </c>
      <c r="AB142" s="12">
        <f t="shared" si="119"/>
        <v>3164</v>
      </c>
      <c r="AC142">
        <f t="shared" si="120"/>
        <v>2397</v>
      </c>
      <c r="AD142" s="18">
        <f t="shared" si="121"/>
        <v>118</v>
      </c>
      <c r="AE142" s="11">
        <f t="shared" si="122"/>
        <v>622</v>
      </c>
      <c r="AF142" s="18">
        <f t="shared" si="123"/>
        <v>75</v>
      </c>
      <c r="AG142" s="19">
        <f t="shared" si="124"/>
        <v>17314</v>
      </c>
      <c r="AH142">
        <f t="shared" si="125"/>
        <v>102</v>
      </c>
      <c r="AI142" t="str">
        <f t="shared" si="126"/>
        <v>II</v>
      </c>
      <c r="AJ142">
        <f t="shared" si="127"/>
        <v>2932</v>
      </c>
      <c r="AK142">
        <f t="shared" si="128"/>
        <v>3461</v>
      </c>
      <c r="AL142" s="3">
        <f t="shared" si="129"/>
        <v>623</v>
      </c>
      <c r="AM142">
        <f t="shared" si="130"/>
        <v>1103</v>
      </c>
      <c r="AN142">
        <f t="shared" si="131"/>
        <v>3257</v>
      </c>
      <c r="AO142" s="18">
        <f t="shared" si="132"/>
        <v>546</v>
      </c>
      <c r="AP142" s="3">
        <f t="shared" si="133"/>
        <v>1073</v>
      </c>
      <c r="AQ142">
        <f t="shared" si="134"/>
        <v>1197</v>
      </c>
      <c r="AR142">
        <f t="shared" si="135"/>
        <v>5795</v>
      </c>
      <c r="AS142" s="3">
        <f t="shared" si="136"/>
        <v>384</v>
      </c>
      <c r="AT142" t="str">
        <f t="shared" si="137"/>
        <v/>
      </c>
      <c r="AU142" t="str">
        <f t="shared" si="138"/>
        <v/>
      </c>
      <c r="AV142" s="3">
        <f t="shared" si="139"/>
        <v>650</v>
      </c>
      <c r="AW142">
        <f t="shared" si="140"/>
        <v>0</v>
      </c>
      <c r="AX142">
        <f t="shared" si="141"/>
        <v>0</v>
      </c>
      <c r="AY142">
        <f t="shared" si="142"/>
        <v>0</v>
      </c>
      <c r="AZ142">
        <f t="shared" si="143"/>
        <v>0</v>
      </c>
    </row>
    <row r="143" spans="1:52">
      <c r="A143">
        <v>173</v>
      </c>
      <c r="B143" s="27" t="str">
        <f t="shared" si="96"/>
        <v>139</v>
      </c>
      <c r="C143" s="28" t="s">
        <v>1503</v>
      </c>
      <c r="D143" s="27" t="str">
        <f t="shared" si="97"/>
        <v>Housing Site</v>
      </c>
      <c r="E143" t="str">
        <f t="shared" si="98"/>
        <v>0.08</v>
      </c>
      <c r="F143" t="str">
        <f t="shared" si="99"/>
        <v/>
      </c>
      <c r="G143" t="str">
        <f t="shared" si="100"/>
        <v/>
      </c>
      <c r="H143">
        <f t="shared" si="101"/>
        <v>4104</v>
      </c>
      <c r="I143" t="str">
        <f t="shared" si="102"/>
        <v>Brentwood AQMA No.4</v>
      </c>
      <c r="J143">
        <f t="shared" si="103"/>
        <v>12605</v>
      </c>
      <c r="K143" t="str">
        <f t="shared" si="104"/>
        <v>Epping Forest</v>
      </c>
      <c r="L143">
        <f t="shared" si="105"/>
        <v>21457</v>
      </c>
      <c r="M143" t="str">
        <f t="shared" si="106"/>
        <v>Thames Estuary &amp; Marshes</v>
      </c>
      <c r="N143" s="12">
        <f t="shared" si="107"/>
        <v>24</v>
      </c>
      <c r="O143" t="str">
        <f t="shared" si="108"/>
        <v>The Coppice, Kelvedon Hatch</v>
      </c>
      <c r="P143" t="s">
        <v>2312</v>
      </c>
      <c r="Q143" t="s">
        <v>2312</v>
      </c>
      <c r="R143" s="15">
        <f t="shared" si="109"/>
        <v>5898</v>
      </c>
      <c r="S143" s="3" t="str">
        <f t="shared" si="110"/>
        <v>The Manor</v>
      </c>
      <c r="T143" s="11">
        <f t="shared" si="111"/>
        <v>23</v>
      </c>
      <c r="U143">
        <f t="shared" si="112"/>
        <v>5789</v>
      </c>
      <c r="V143" s="11">
        <f t="shared" si="113"/>
        <v>24</v>
      </c>
      <c r="W143">
        <f t="shared" si="114"/>
        <v>21</v>
      </c>
      <c r="X143" s="17">
        <f t="shared" si="115"/>
        <v>336</v>
      </c>
      <c r="Y143">
        <f t="shared" si="116"/>
        <v>5906</v>
      </c>
      <c r="Z143">
        <f t="shared" si="117"/>
        <v>334</v>
      </c>
      <c r="AA143">
        <f t="shared" si="118"/>
        <v>551</v>
      </c>
      <c r="AB143" s="12">
        <f t="shared" si="119"/>
        <v>5367</v>
      </c>
      <c r="AC143">
        <f t="shared" si="120"/>
        <v>5353</v>
      </c>
      <c r="AD143" s="18">
        <f t="shared" si="121"/>
        <v>356</v>
      </c>
      <c r="AE143" s="12">
        <f t="shared" si="122"/>
        <v>5110</v>
      </c>
      <c r="AF143" s="18">
        <f t="shared" si="123"/>
        <v>21</v>
      </c>
      <c r="AG143" s="19">
        <f t="shared" si="124"/>
        <v>15771</v>
      </c>
      <c r="AH143">
        <f t="shared" si="125"/>
        <v>291</v>
      </c>
      <c r="AI143" t="str">
        <f t="shared" si="126"/>
        <v>II</v>
      </c>
      <c r="AJ143">
        <f t="shared" si="127"/>
        <v>3403</v>
      </c>
      <c r="AK143">
        <f t="shared" si="128"/>
        <v>701</v>
      </c>
      <c r="AL143" s="3">
        <f t="shared" si="129"/>
        <v>3403</v>
      </c>
      <c r="AM143">
        <f t="shared" si="130"/>
        <v>5332</v>
      </c>
      <c r="AN143">
        <f t="shared" si="131"/>
        <v>5126</v>
      </c>
      <c r="AO143" s="12">
        <f t="shared" si="132"/>
        <v>3062</v>
      </c>
      <c r="AP143" s="3">
        <f t="shared" si="133"/>
        <v>1897</v>
      </c>
      <c r="AQ143" s="11">
        <f t="shared" si="134"/>
        <v>151</v>
      </c>
      <c r="AR143">
        <f t="shared" si="135"/>
        <v>10373</v>
      </c>
      <c r="AS143" s="13" t="str">
        <f t="shared" si="136"/>
        <v>Adjacent, (67% overlap)</v>
      </c>
      <c r="AT143" t="str">
        <f t="shared" si="137"/>
        <v>Y</v>
      </c>
      <c r="AU143" t="str">
        <f t="shared" si="138"/>
        <v/>
      </c>
      <c r="AV143" s="3">
        <f t="shared" si="139"/>
        <v>468</v>
      </c>
      <c r="AW143">
        <f t="shared" si="140"/>
        <v>0</v>
      </c>
      <c r="AX143">
        <f t="shared" si="141"/>
        <v>0</v>
      </c>
      <c r="AY143" s="11">
        <f t="shared" si="142"/>
        <v>100</v>
      </c>
      <c r="AZ143">
        <f t="shared" si="143"/>
        <v>0</v>
      </c>
    </row>
    <row r="144" spans="1:52">
      <c r="A144">
        <v>174</v>
      </c>
      <c r="B144" s="27" t="str">
        <f t="shared" si="96"/>
        <v>140</v>
      </c>
      <c r="C144" s="28" t="s">
        <v>1508</v>
      </c>
      <c r="D144" s="27" t="str">
        <f t="shared" si="97"/>
        <v>Housing Site</v>
      </c>
      <c r="E144" t="str">
        <f t="shared" si="98"/>
        <v>0.72</v>
      </c>
      <c r="F144" t="str">
        <f t="shared" si="99"/>
        <v/>
      </c>
      <c r="G144" t="str">
        <f t="shared" si="100"/>
        <v/>
      </c>
      <c r="H144">
        <f t="shared" si="101"/>
        <v>1179</v>
      </c>
      <c r="I144" t="str">
        <f t="shared" si="102"/>
        <v>Brentwood AQMA No.7</v>
      </c>
      <c r="J144">
        <f t="shared" si="103"/>
        <v>16085</v>
      </c>
      <c r="K144" t="str">
        <f t="shared" si="104"/>
        <v>Epping Forest</v>
      </c>
      <c r="L144">
        <f t="shared" si="105"/>
        <v>16615</v>
      </c>
      <c r="M144" t="str">
        <f t="shared" si="106"/>
        <v>Thames Estuary &amp; Marshes</v>
      </c>
      <c r="N144">
        <f t="shared" si="107"/>
        <v>2366</v>
      </c>
      <c r="O144" t="str">
        <f t="shared" si="108"/>
        <v>Thorndon Park</v>
      </c>
      <c r="P144" t="s">
        <v>2312</v>
      </c>
      <c r="Q144" t="s">
        <v>2312</v>
      </c>
      <c r="R144" s="15">
        <f t="shared" si="109"/>
        <v>2816</v>
      </c>
      <c r="S144" s="3" t="str">
        <f t="shared" si="110"/>
        <v>Hutton Country Park</v>
      </c>
      <c r="T144" s="11">
        <f t="shared" si="111"/>
        <v>41</v>
      </c>
      <c r="U144">
        <f t="shared" si="112"/>
        <v>1504</v>
      </c>
      <c r="V144" s="12" t="str">
        <f t="shared" si="113"/>
        <v>Adjacent, (0% overlap)</v>
      </c>
      <c r="W144" s="11" t="str">
        <f t="shared" si="114"/>
        <v>Adjacent, (7% overlap)</v>
      </c>
      <c r="X144" s="17">
        <f t="shared" si="115"/>
        <v>227</v>
      </c>
      <c r="Y144">
        <f t="shared" si="116"/>
        <v>5727</v>
      </c>
      <c r="Z144">
        <f t="shared" si="117"/>
        <v>196</v>
      </c>
      <c r="AA144">
        <f t="shared" si="118"/>
        <v>2514</v>
      </c>
      <c r="AB144" s="11">
        <f t="shared" si="119"/>
        <v>1212</v>
      </c>
      <c r="AC144">
        <f t="shared" si="120"/>
        <v>875</v>
      </c>
      <c r="AD144" s="18">
        <f t="shared" si="121"/>
        <v>9</v>
      </c>
      <c r="AE144" s="11">
        <f t="shared" si="122"/>
        <v>643</v>
      </c>
      <c r="AF144" s="11">
        <f t="shared" si="123"/>
        <v>545</v>
      </c>
      <c r="AG144" s="18">
        <f t="shared" si="124"/>
        <v>32347</v>
      </c>
      <c r="AH144" s="11">
        <f t="shared" si="125"/>
        <v>36</v>
      </c>
      <c r="AI144" t="str">
        <f t="shared" si="126"/>
        <v>II*</v>
      </c>
      <c r="AJ144">
        <f t="shared" si="127"/>
        <v>2412</v>
      </c>
      <c r="AK144">
        <f t="shared" si="128"/>
        <v>1650</v>
      </c>
      <c r="AL144" s="3">
        <f t="shared" si="129"/>
        <v>1161</v>
      </c>
      <c r="AM144">
        <f t="shared" si="130"/>
        <v>749</v>
      </c>
      <c r="AN144">
        <f t="shared" si="131"/>
        <v>1306</v>
      </c>
      <c r="AO144" s="17">
        <f t="shared" si="132"/>
        <v>1257</v>
      </c>
      <c r="AP144" s="3">
        <f t="shared" si="133"/>
        <v>957</v>
      </c>
      <c r="AQ144">
        <f t="shared" si="134"/>
        <v>1958</v>
      </c>
      <c r="AR144">
        <f t="shared" si="135"/>
        <v>6174</v>
      </c>
      <c r="AS144" s="13" t="str">
        <f t="shared" si="136"/>
        <v>Adjacent, (100% overlap)</v>
      </c>
      <c r="AT144" t="str">
        <f t="shared" si="137"/>
        <v>Y</v>
      </c>
      <c r="AU144" t="str">
        <f t="shared" si="138"/>
        <v/>
      </c>
      <c r="AV144" s="3">
        <f t="shared" si="139"/>
        <v>1048</v>
      </c>
      <c r="AW144">
        <f t="shared" si="140"/>
        <v>0</v>
      </c>
      <c r="AX144">
        <f t="shared" si="141"/>
        <v>0</v>
      </c>
      <c r="AY144" s="11">
        <f t="shared" si="142"/>
        <v>100</v>
      </c>
      <c r="AZ144">
        <f t="shared" si="143"/>
        <v>0</v>
      </c>
    </row>
    <row r="145" spans="1:52">
      <c r="A145">
        <v>175</v>
      </c>
      <c r="B145" s="27" t="str">
        <f t="shared" si="96"/>
        <v>141</v>
      </c>
      <c r="C145" s="28" t="s">
        <v>1525</v>
      </c>
      <c r="D145" s="27" t="str">
        <f t="shared" si="97"/>
        <v>Housing Site</v>
      </c>
      <c r="E145" t="str">
        <f t="shared" si="98"/>
        <v>7.84</v>
      </c>
      <c r="F145" t="str">
        <f t="shared" si="99"/>
        <v/>
      </c>
      <c r="G145" t="str">
        <f t="shared" si="100"/>
        <v/>
      </c>
      <c r="H145">
        <f t="shared" si="101"/>
        <v>1566</v>
      </c>
      <c r="I145" t="str">
        <f t="shared" si="102"/>
        <v>Havering AQMA</v>
      </c>
      <c r="J145">
        <f t="shared" si="103"/>
        <v>16101</v>
      </c>
      <c r="K145" t="str">
        <f t="shared" si="104"/>
        <v>Epping Forest</v>
      </c>
      <c r="L145">
        <f t="shared" si="105"/>
        <v>14294</v>
      </c>
      <c r="M145" t="str">
        <f t="shared" si="106"/>
        <v>Thames Estuary &amp; Marshes</v>
      </c>
      <c r="N145" s="11">
        <f t="shared" si="107"/>
        <v>932</v>
      </c>
      <c r="O145" t="str">
        <f t="shared" si="108"/>
        <v>Thorndon Park</v>
      </c>
      <c r="P145" t="s">
        <v>2312</v>
      </c>
      <c r="Q145" t="s">
        <v>2312</v>
      </c>
      <c r="R145" s="15">
        <f t="shared" si="109"/>
        <v>3287</v>
      </c>
      <c r="S145" s="3" t="str">
        <f t="shared" si="110"/>
        <v>The Manor</v>
      </c>
      <c r="T145" s="12" t="str">
        <f t="shared" si="111"/>
        <v>Adjacent, (33% overlap)</v>
      </c>
      <c r="U145" t="str">
        <f t="shared" si="112"/>
        <v>Adjacent, (100% overlap)</v>
      </c>
      <c r="V145" s="12" t="str">
        <f t="shared" si="113"/>
        <v>Adjacent, (18% overlap)</v>
      </c>
      <c r="W145" s="11" t="str">
        <f t="shared" si="114"/>
        <v>Adjacent, (32% overlap)</v>
      </c>
      <c r="X145" s="17">
        <f t="shared" si="115"/>
        <v>197</v>
      </c>
      <c r="Y145">
        <f t="shared" si="116"/>
        <v>2906</v>
      </c>
      <c r="Z145">
        <f t="shared" si="117"/>
        <v>753</v>
      </c>
      <c r="AA145">
        <f t="shared" si="118"/>
        <v>615</v>
      </c>
      <c r="AB145" s="12">
        <f t="shared" si="119"/>
        <v>2694</v>
      </c>
      <c r="AC145">
        <f t="shared" si="120"/>
        <v>117</v>
      </c>
      <c r="AD145" s="18">
        <f t="shared" si="121"/>
        <v>375</v>
      </c>
      <c r="AE145" s="18">
        <f t="shared" si="122"/>
        <v>51</v>
      </c>
      <c r="AF145" s="18">
        <f t="shared" si="123"/>
        <v>239</v>
      </c>
      <c r="AG145" s="19">
        <f t="shared" si="124"/>
        <v>17534</v>
      </c>
      <c r="AH145">
        <f t="shared" si="125"/>
        <v>80</v>
      </c>
      <c r="AI145" t="str">
        <f t="shared" si="126"/>
        <v>II</v>
      </c>
      <c r="AJ145" s="11">
        <f t="shared" si="127"/>
        <v>338</v>
      </c>
      <c r="AK145">
        <f t="shared" si="128"/>
        <v>2411</v>
      </c>
      <c r="AL145" s="14">
        <f t="shared" si="129"/>
        <v>321</v>
      </c>
      <c r="AM145">
        <f t="shared" si="130"/>
        <v>1558</v>
      </c>
      <c r="AN145">
        <f t="shared" si="131"/>
        <v>86</v>
      </c>
      <c r="AO145" s="18">
        <f t="shared" si="132"/>
        <v>295</v>
      </c>
      <c r="AP145" s="3">
        <f t="shared" si="133"/>
        <v>1487</v>
      </c>
      <c r="AQ145" s="12" t="str">
        <f t="shared" si="134"/>
        <v>Adjacent, (100% overlap)</v>
      </c>
      <c r="AR145">
        <f t="shared" si="135"/>
        <v>2453</v>
      </c>
      <c r="AS145" s="13" t="str">
        <f t="shared" si="136"/>
        <v>Adjacent, (100% overlap)</v>
      </c>
      <c r="AT145" t="str">
        <f t="shared" si="137"/>
        <v>Y</v>
      </c>
      <c r="AU145" t="str">
        <f t="shared" si="138"/>
        <v/>
      </c>
      <c r="AV145" s="3">
        <f t="shared" si="139"/>
        <v>410</v>
      </c>
      <c r="AW145">
        <f t="shared" si="140"/>
        <v>0</v>
      </c>
      <c r="AX145">
        <f t="shared" si="141"/>
        <v>0</v>
      </c>
      <c r="AY145">
        <f t="shared" si="142"/>
        <v>0</v>
      </c>
      <c r="AZ145">
        <f t="shared" si="143"/>
        <v>28.195</v>
      </c>
    </row>
    <row r="146" spans="1:52">
      <c r="A146">
        <v>176</v>
      </c>
      <c r="B146" s="27" t="str">
        <f t="shared" si="96"/>
        <v>142</v>
      </c>
      <c r="C146" s="28" t="s">
        <v>2422</v>
      </c>
      <c r="D146" s="27" t="str">
        <f t="shared" si="97"/>
        <v>Housing Site</v>
      </c>
      <c r="E146" t="str">
        <f t="shared" si="98"/>
        <v>1.95</v>
      </c>
      <c r="F146" t="str">
        <f t="shared" si="99"/>
        <v/>
      </c>
      <c r="G146" t="str">
        <f t="shared" si="100"/>
        <v/>
      </c>
      <c r="H146">
        <f t="shared" si="101"/>
        <v>1391</v>
      </c>
      <c r="I146" t="str">
        <f t="shared" si="102"/>
        <v>Brentwood AQMA No.5</v>
      </c>
      <c r="J146">
        <f t="shared" si="103"/>
        <v>17287</v>
      </c>
      <c r="K146" t="str">
        <f t="shared" si="104"/>
        <v>Epping Forest</v>
      </c>
      <c r="L146">
        <f t="shared" si="105"/>
        <v>17985</v>
      </c>
      <c r="M146" t="str">
        <f t="shared" si="106"/>
        <v>Thames Estuary &amp; Marshes</v>
      </c>
      <c r="N146">
        <f t="shared" si="107"/>
        <v>4726</v>
      </c>
      <c r="O146" t="str">
        <f t="shared" si="108"/>
        <v>The Coppice, Kelvedon Hatch</v>
      </c>
      <c r="P146" t="s">
        <v>2312</v>
      </c>
      <c r="Q146" t="s">
        <v>2312</v>
      </c>
      <c r="R146" s="16">
        <f t="shared" si="109"/>
        <v>1818</v>
      </c>
      <c r="S146" s="3" t="str">
        <f t="shared" si="110"/>
        <v>Hutton Country Park</v>
      </c>
      <c r="T146">
        <f t="shared" si="111"/>
        <v>743</v>
      </c>
      <c r="U146">
        <f t="shared" si="112"/>
        <v>4467</v>
      </c>
      <c r="V146" s="11">
        <f t="shared" si="113"/>
        <v>238</v>
      </c>
      <c r="W146">
        <f t="shared" si="114"/>
        <v>132</v>
      </c>
      <c r="X146" s="11">
        <f t="shared" si="115"/>
        <v>487</v>
      </c>
      <c r="Y146">
        <f t="shared" si="116"/>
        <v>5974</v>
      </c>
      <c r="Z146">
        <f t="shared" si="117"/>
        <v>474</v>
      </c>
      <c r="AA146">
        <f t="shared" si="118"/>
        <v>2761</v>
      </c>
      <c r="AB146" s="12">
        <f t="shared" si="119"/>
        <v>4203</v>
      </c>
      <c r="AC146">
        <f t="shared" si="120"/>
        <v>3718</v>
      </c>
      <c r="AD146" s="12">
        <f t="shared" si="121"/>
        <v>1815</v>
      </c>
      <c r="AE146" s="12">
        <f t="shared" si="122"/>
        <v>2140</v>
      </c>
      <c r="AF146" s="12">
        <f t="shared" si="123"/>
        <v>1584</v>
      </c>
      <c r="AG146" s="19">
        <f t="shared" si="124"/>
        <v>19367</v>
      </c>
      <c r="AH146">
        <f t="shared" si="125"/>
        <v>450</v>
      </c>
      <c r="AI146" t="str">
        <f t="shared" si="126"/>
        <v>II</v>
      </c>
      <c r="AJ146">
        <f t="shared" si="127"/>
        <v>4953</v>
      </c>
      <c r="AK146">
        <f t="shared" si="128"/>
        <v>1051</v>
      </c>
      <c r="AL146" s="3">
        <f t="shared" si="129"/>
        <v>2403</v>
      </c>
      <c r="AM146">
        <f t="shared" si="130"/>
        <v>1989</v>
      </c>
      <c r="AN146">
        <f t="shared" si="131"/>
        <v>4297</v>
      </c>
      <c r="AO146" s="11">
        <f t="shared" si="132"/>
        <v>1636</v>
      </c>
      <c r="AP146" s="3">
        <f t="shared" si="133"/>
        <v>304</v>
      </c>
      <c r="AQ146" s="12" t="str">
        <f t="shared" si="134"/>
        <v>Adjacent, (100% overlap)</v>
      </c>
      <c r="AR146">
        <f t="shared" si="135"/>
        <v>8283</v>
      </c>
      <c r="AS146" s="13" t="str">
        <f t="shared" si="136"/>
        <v>Adjacent, (100% overlap)</v>
      </c>
      <c r="AT146" t="str">
        <f t="shared" si="137"/>
        <v>Y</v>
      </c>
      <c r="AU146" t="str">
        <f t="shared" si="138"/>
        <v/>
      </c>
      <c r="AV146" s="3">
        <f t="shared" si="139"/>
        <v>644</v>
      </c>
      <c r="AW146">
        <f t="shared" si="140"/>
        <v>0</v>
      </c>
      <c r="AX146">
        <f t="shared" si="141"/>
        <v>0</v>
      </c>
      <c r="AY146" s="11">
        <f t="shared" si="142"/>
        <v>100</v>
      </c>
      <c r="AZ146">
        <f t="shared" si="143"/>
        <v>0</v>
      </c>
    </row>
    <row r="147" spans="1:52">
      <c r="A147">
        <v>177</v>
      </c>
      <c r="B147" s="27" t="str">
        <f t="shared" si="96"/>
        <v>143</v>
      </c>
      <c r="C147" s="28" t="s">
        <v>2423</v>
      </c>
      <c r="D147" s="27" t="str">
        <f t="shared" si="97"/>
        <v>Housing Site</v>
      </c>
      <c r="E147" t="str">
        <f t="shared" si="98"/>
        <v>1.94</v>
      </c>
      <c r="F147" t="str">
        <f t="shared" si="99"/>
        <v>G102</v>
      </c>
      <c r="G147" t="str">
        <f t="shared" si="100"/>
        <v/>
      </c>
      <c r="H147">
        <f t="shared" si="101"/>
        <v>3558</v>
      </c>
      <c r="I147" t="str">
        <f t="shared" si="102"/>
        <v>Brentwood AQMA No.4</v>
      </c>
      <c r="J147">
        <f t="shared" si="103"/>
        <v>14855</v>
      </c>
      <c r="K147" t="str">
        <f t="shared" si="104"/>
        <v>Epping Forest</v>
      </c>
      <c r="L147">
        <f t="shared" si="105"/>
        <v>19878</v>
      </c>
      <c r="M147" t="str">
        <f t="shared" si="106"/>
        <v>Thames Estuary &amp; Marshes</v>
      </c>
      <c r="N147">
        <f t="shared" si="107"/>
        <v>2229</v>
      </c>
      <c r="O147" t="str">
        <f t="shared" si="108"/>
        <v>The Coppice, Kelvedon Hatch</v>
      </c>
      <c r="P147" t="s">
        <v>2312</v>
      </c>
      <c r="Q147" t="s">
        <v>2312</v>
      </c>
      <c r="R147" s="15">
        <f t="shared" si="109"/>
        <v>4149</v>
      </c>
      <c r="S147" s="3" t="str">
        <f t="shared" si="110"/>
        <v>Hutton Country Park</v>
      </c>
      <c r="T147" s="11">
        <f t="shared" si="111"/>
        <v>311</v>
      </c>
      <c r="U147">
        <f t="shared" si="112"/>
        <v>4780</v>
      </c>
      <c r="V147" s="11">
        <f t="shared" si="113"/>
        <v>311</v>
      </c>
      <c r="W147">
        <f t="shared" si="114"/>
        <v>113</v>
      </c>
      <c r="X147" s="18">
        <f t="shared" si="115"/>
        <v>86</v>
      </c>
      <c r="Y147">
        <f t="shared" si="116"/>
        <v>6942</v>
      </c>
      <c r="Z147">
        <f t="shared" si="117"/>
        <v>2438</v>
      </c>
      <c r="AA147">
        <f t="shared" si="118"/>
        <v>450</v>
      </c>
      <c r="AB147" s="12">
        <f t="shared" si="119"/>
        <v>4372</v>
      </c>
      <c r="AC147">
        <f t="shared" si="120"/>
        <v>4222</v>
      </c>
      <c r="AD147" s="12">
        <f t="shared" si="121"/>
        <v>2634</v>
      </c>
      <c r="AE147" s="12">
        <f t="shared" si="122"/>
        <v>3711</v>
      </c>
      <c r="AF147" s="18">
        <f t="shared" si="123"/>
        <v>137</v>
      </c>
      <c r="AG147" s="18">
        <f t="shared" si="124"/>
        <v>32143</v>
      </c>
      <c r="AH147">
        <f t="shared" si="125"/>
        <v>250</v>
      </c>
      <c r="AI147" t="str">
        <f t="shared" si="126"/>
        <v>II</v>
      </c>
      <c r="AJ147">
        <f t="shared" si="127"/>
        <v>3842</v>
      </c>
      <c r="AK147">
        <f t="shared" si="128"/>
        <v>2590</v>
      </c>
      <c r="AL147" s="3">
        <f t="shared" si="129"/>
        <v>2816</v>
      </c>
      <c r="AM147">
        <f t="shared" si="130"/>
        <v>3386</v>
      </c>
      <c r="AN147">
        <f t="shared" si="131"/>
        <v>4260</v>
      </c>
      <c r="AO147" s="12">
        <f t="shared" si="132"/>
        <v>3864</v>
      </c>
      <c r="AP147" s="3">
        <f t="shared" si="133"/>
        <v>439</v>
      </c>
      <c r="AQ147" s="11">
        <f t="shared" si="134"/>
        <v>239</v>
      </c>
      <c r="AR147">
        <f t="shared" si="135"/>
        <v>9619</v>
      </c>
      <c r="AS147" s="13" t="str">
        <f t="shared" si="136"/>
        <v>Adjacent, (98% overlap)</v>
      </c>
      <c r="AT147" t="str">
        <f t="shared" si="137"/>
        <v/>
      </c>
      <c r="AU147" t="str">
        <f t="shared" si="138"/>
        <v/>
      </c>
      <c r="AV147" s="14" t="str">
        <f t="shared" si="139"/>
        <v>Adjacent, (0% overlap)</v>
      </c>
      <c r="AW147">
        <f t="shared" si="140"/>
        <v>0</v>
      </c>
      <c r="AX147">
        <f t="shared" si="141"/>
        <v>0</v>
      </c>
      <c r="AY147" s="11">
        <f t="shared" si="142"/>
        <v>100</v>
      </c>
      <c r="AZ147">
        <f t="shared" si="143"/>
        <v>0</v>
      </c>
    </row>
    <row r="148" spans="1:52">
      <c r="A148">
        <v>183</v>
      </c>
      <c r="B148" s="27" t="str">
        <f t="shared" si="96"/>
        <v>144</v>
      </c>
      <c r="C148" s="28" t="s">
        <v>1568</v>
      </c>
      <c r="D148" s="27" t="str">
        <f t="shared" si="97"/>
        <v>Dunton</v>
      </c>
      <c r="E148" t="str">
        <f t="shared" si="98"/>
        <v>0.86</v>
      </c>
      <c r="F148" t="str">
        <f t="shared" si="99"/>
        <v/>
      </c>
      <c r="G148" t="str">
        <f t="shared" si="100"/>
        <v/>
      </c>
      <c r="H148">
        <f t="shared" si="101"/>
        <v>4587</v>
      </c>
      <c r="I148" t="str">
        <f t="shared" si="102"/>
        <v>Havering AQMA</v>
      </c>
      <c r="J148">
        <f t="shared" si="103"/>
        <v>22043</v>
      </c>
      <c r="K148" t="str">
        <f t="shared" si="104"/>
        <v>Epping Forest</v>
      </c>
      <c r="L148">
        <f t="shared" si="105"/>
        <v>9640</v>
      </c>
      <c r="M148" t="str">
        <f t="shared" si="106"/>
        <v>Thames Estuary &amp; Marshes</v>
      </c>
      <c r="N148" s="11">
        <f t="shared" si="107"/>
        <v>1675</v>
      </c>
      <c r="O148" t="str">
        <f t="shared" si="108"/>
        <v>Thorndon Park</v>
      </c>
      <c r="P148" t="s">
        <v>2312</v>
      </c>
      <c r="Q148" t="s">
        <v>2312</v>
      </c>
      <c r="R148" s="15">
        <f t="shared" si="109"/>
        <v>5276</v>
      </c>
      <c r="S148" s="3" t="str">
        <f t="shared" si="110"/>
        <v>Mill Meadow</v>
      </c>
      <c r="T148" s="11">
        <f t="shared" si="111"/>
        <v>39</v>
      </c>
      <c r="U148">
        <f t="shared" si="112"/>
        <v>935</v>
      </c>
      <c r="V148" s="11">
        <f t="shared" si="113"/>
        <v>40</v>
      </c>
      <c r="W148" s="11" t="str">
        <f t="shared" si="114"/>
        <v>Adjacent, (0% overlap)</v>
      </c>
      <c r="X148" s="12">
        <f t="shared" si="115"/>
        <v>925</v>
      </c>
      <c r="Y148">
        <f t="shared" si="116"/>
        <v>3912</v>
      </c>
      <c r="Z148">
        <f t="shared" si="117"/>
        <v>6135</v>
      </c>
      <c r="AA148">
        <f t="shared" si="118"/>
        <v>6527</v>
      </c>
      <c r="AB148" s="12">
        <f t="shared" si="119"/>
        <v>6545</v>
      </c>
      <c r="AC148">
        <f t="shared" si="120"/>
        <v>5346</v>
      </c>
      <c r="AD148" s="12">
        <f t="shared" si="121"/>
        <v>2198</v>
      </c>
      <c r="AE148" s="12">
        <f t="shared" si="122"/>
        <v>5693</v>
      </c>
      <c r="AF148" s="12">
        <f t="shared" si="123"/>
        <v>2091</v>
      </c>
      <c r="AG148" s="17">
        <f t="shared" si="124"/>
        <v>28734</v>
      </c>
      <c r="AH148">
        <f t="shared" si="125"/>
        <v>918</v>
      </c>
      <c r="AI148" t="str">
        <f t="shared" si="126"/>
        <v>II</v>
      </c>
      <c r="AJ148">
        <f t="shared" si="127"/>
        <v>1244</v>
      </c>
      <c r="AK148">
        <f t="shared" si="128"/>
        <v>2281</v>
      </c>
      <c r="AL148" s="3">
        <f t="shared" si="129"/>
        <v>1247</v>
      </c>
      <c r="AM148">
        <f t="shared" si="130"/>
        <v>5401</v>
      </c>
      <c r="AN148">
        <f t="shared" si="131"/>
        <v>5404</v>
      </c>
      <c r="AO148" s="11">
        <f t="shared" si="132"/>
        <v>2622</v>
      </c>
      <c r="AP148" s="14" t="str">
        <f t="shared" si="133"/>
        <v>Adjacent, (1% overlap)</v>
      </c>
      <c r="AQ148" s="11">
        <f t="shared" si="134"/>
        <v>193</v>
      </c>
      <c r="AR148" s="12" t="str">
        <f t="shared" si="135"/>
        <v>Adjacent, (100% overlap)</v>
      </c>
      <c r="AS148" s="13" t="str">
        <f t="shared" si="136"/>
        <v>Adjacent, (100% overlap)</v>
      </c>
      <c r="AT148" t="str">
        <f t="shared" si="137"/>
        <v>Y</v>
      </c>
      <c r="AU148" t="str">
        <f t="shared" si="138"/>
        <v>Y</v>
      </c>
      <c r="AV148" s="3">
        <f t="shared" si="139"/>
        <v>40</v>
      </c>
      <c r="AW148">
        <f t="shared" si="140"/>
        <v>0</v>
      </c>
      <c r="AX148">
        <f t="shared" si="141"/>
        <v>0</v>
      </c>
      <c r="AY148" s="11">
        <f t="shared" si="142"/>
        <v>100</v>
      </c>
      <c r="AZ148">
        <f t="shared" si="143"/>
        <v>0</v>
      </c>
    </row>
    <row r="149" spans="1:52">
      <c r="A149">
        <v>184</v>
      </c>
      <c r="B149" s="27" t="str">
        <f t="shared" si="96"/>
        <v>146</v>
      </c>
      <c r="C149" s="28" t="s">
        <v>1420</v>
      </c>
      <c r="D149" s="27" t="str">
        <f t="shared" si="97"/>
        <v>Housing Site</v>
      </c>
      <c r="E149" t="str">
        <f t="shared" si="98"/>
        <v>0.74</v>
      </c>
      <c r="F149" t="str">
        <f t="shared" si="99"/>
        <v/>
      </c>
      <c r="G149" t="str">
        <f t="shared" si="100"/>
        <v/>
      </c>
      <c r="H149">
        <f t="shared" si="101"/>
        <v>3518</v>
      </c>
      <c r="I149" t="str">
        <f t="shared" si="102"/>
        <v>Brentwood AQMA No.7</v>
      </c>
      <c r="J149">
        <f t="shared" si="103"/>
        <v>19232</v>
      </c>
      <c r="K149" t="str">
        <f t="shared" si="104"/>
        <v>Epping Forest</v>
      </c>
      <c r="L149">
        <f t="shared" si="105"/>
        <v>12534</v>
      </c>
      <c r="M149" t="str">
        <f t="shared" si="106"/>
        <v>Thames Estuary &amp; Marshes</v>
      </c>
      <c r="N149" s="11">
        <f t="shared" si="107"/>
        <v>841</v>
      </c>
      <c r="O149" t="str">
        <f t="shared" si="108"/>
        <v>Thorndon Park</v>
      </c>
      <c r="P149" t="s">
        <v>2312</v>
      </c>
      <c r="Q149" t="s">
        <v>2312</v>
      </c>
      <c r="R149" s="15">
        <f t="shared" si="109"/>
        <v>3940</v>
      </c>
      <c r="S149" s="3" t="str">
        <f t="shared" si="110"/>
        <v>Hutton Country Park</v>
      </c>
      <c r="T149">
        <f t="shared" si="111"/>
        <v>1058</v>
      </c>
      <c r="U149" t="str">
        <f t="shared" si="112"/>
        <v>Adjacent, (100% overlap)</v>
      </c>
      <c r="V149">
        <f t="shared" si="113"/>
        <v>779</v>
      </c>
      <c r="W149" s="11" t="str">
        <f t="shared" si="114"/>
        <v>Adjacent, (66% overlap)</v>
      </c>
      <c r="X149" s="18">
        <f t="shared" si="115"/>
        <v>10</v>
      </c>
      <c r="Y149">
        <f t="shared" si="116"/>
        <v>5309</v>
      </c>
      <c r="Z149">
        <f t="shared" si="117"/>
        <v>3182</v>
      </c>
      <c r="AA149">
        <f t="shared" si="118"/>
        <v>4241</v>
      </c>
      <c r="AB149" s="12">
        <f t="shared" si="119"/>
        <v>3587</v>
      </c>
      <c r="AC149">
        <f t="shared" si="120"/>
        <v>2843</v>
      </c>
      <c r="AD149" s="12">
        <f t="shared" si="121"/>
        <v>2325</v>
      </c>
      <c r="AE149" s="12">
        <f t="shared" si="122"/>
        <v>3211</v>
      </c>
      <c r="AF149" s="18">
        <f t="shared" si="123"/>
        <v>142</v>
      </c>
      <c r="AG149" s="18">
        <f t="shared" si="124"/>
        <v>30289</v>
      </c>
      <c r="AH149">
        <f t="shared" si="125"/>
        <v>128</v>
      </c>
      <c r="AI149" t="str">
        <f t="shared" si="126"/>
        <v>II</v>
      </c>
      <c r="AJ149" s="12">
        <f t="shared" si="127"/>
        <v>91</v>
      </c>
      <c r="AK149">
        <f t="shared" si="128"/>
        <v>1444</v>
      </c>
      <c r="AL149" s="14">
        <f t="shared" si="129"/>
        <v>89</v>
      </c>
      <c r="AM149">
        <f t="shared" si="130"/>
        <v>2443</v>
      </c>
      <c r="AN149">
        <f t="shared" si="131"/>
        <v>2966</v>
      </c>
      <c r="AO149" s="11">
        <f t="shared" si="132"/>
        <v>2445</v>
      </c>
      <c r="AP149" s="3">
        <f t="shared" si="133"/>
        <v>1096</v>
      </c>
      <c r="AQ149" s="12" t="str">
        <f t="shared" si="134"/>
        <v>Adjacent, (100% overlap)</v>
      </c>
      <c r="AR149">
        <f t="shared" si="135"/>
        <v>2311</v>
      </c>
      <c r="AS149" s="13" t="str">
        <f t="shared" si="136"/>
        <v>Adjacent, (88% overlap)</v>
      </c>
      <c r="AT149" t="str">
        <f t="shared" si="137"/>
        <v>Y</v>
      </c>
      <c r="AU149" t="str">
        <f t="shared" si="138"/>
        <v/>
      </c>
      <c r="AV149" s="3">
        <f t="shared" si="139"/>
        <v>70</v>
      </c>
      <c r="AW149">
        <f t="shared" si="140"/>
        <v>0</v>
      </c>
      <c r="AX149">
        <f t="shared" si="141"/>
        <v>0</v>
      </c>
      <c r="AY149" s="11">
        <f t="shared" si="142"/>
        <v>79.596000000000004</v>
      </c>
      <c r="AZ149">
        <f t="shared" si="143"/>
        <v>0</v>
      </c>
    </row>
    <row r="150" spans="1:52">
      <c r="A150">
        <v>179</v>
      </c>
      <c r="B150" s="27" t="str">
        <f t="shared" si="96"/>
        <v>147</v>
      </c>
      <c r="C150" s="28" t="s">
        <v>1538</v>
      </c>
      <c r="D150" s="27" t="str">
        <f t="shared" si="97"/>
        <v>Housing Site</v>
      </c>
      <c r="E150" t="str">
        <f t="shared" si="98"/>
        <v>0.43</v>
      </c>
      <c r="F150" t="str">
        <f t="shared" si="99"/>
        <v/>
      </c>
      <c r="G150" t="str">
        <f t="shared" si="100"/>
        <v/>
      </c>
      <c r="H150">
        <f t="shared" si="101"/>
        <v>3056</v>
      </c>
      <c r="I150" t="str">
        <f t="shared" si="102"/>
        <v>Brentwood AQMA No.4</v>
      </c>
      <c r="J150">
        <f t="shared" si="103"/>
        <v>12207</v>
      </c>
      <c r="K150" t="str">
        <f t="shared" si="104"/>
        <v>Epping Forest</v>
      </c>
      <c r="L150">
        <f t="shared" si="105"/>
        <v>20579</v>
      </c>
      <c r="M150" t="str">
        <f t="shared" si="106"/>
        <v>Thames Estuary &amp; Marshes</v>
      </c>
      <c r="N150" s="11">
        <f t="shared" si="107"/>
        <v>1453</v>
      </c>
      <c r="O150" t="str">
        <f t="shared" si="108"/>
        <v>The Coppice, Kelvedon Hatch</v>
      </c>
      <c r="P150" t="s">
        <v>2312</v>
      </c>
      <c r="Q150" t="s">
        <v>2312</v>
      </c>
      <c r="R150" s="15">
        <f t="shared" si="109"/>
        <v>4416</v>
      </c>
      <c r="S150" s="3" t="str">
        <f t="shared" si="110"/>
        <v>The Manor</v>
      </c>
      <c r="T150">
        <f t="shared" si="111"/>
        <v>1278</v>
      </c>
      <c r="U150">
        <f t="shared" si="112"/>
        <v>4785</v>
      </c>
      <c r="V150">
        <f t="shared" si="113"/>
        <v>452</v>
      </c>
      <c r="W150">
        <f t="shared" si="114"/>
        <v>71</v>
      </c>
      <c r="X150" s="18">
        <f t="shared" si="115"/>
        <v>23</v>
      </c>
      <c r="Y150">
        <f t="shared" si="116"/>
        <v>4454</v>
      </c>
      <c r="Z150">
        <f t="shared" si="117"/>
        <v>49</v>
      </c>
      <c r="AA150">
        <f t="shared" si="118"/>
        <v>1610</v>
      </c>
      <c r="AB150" s="12">
        <f t="shared" si="119"/>
        <v>4437</v>
      </c>
      <c r="AC150">
        <f t="shared" si="120"/>
        <v>4508</v>
      </c>
      <c r="AD150" s="11">
        <f t="shared" si="121"/>
        <v>1349</v>
      </c>
      <c r="AE150" s="12">
        <f t="shared" si="122"/>
        <v>4095</v>
      </c>
      <c r="AF150" s="12">
        <f t="shared" si="123"/>
        <v>1017</v>
      </c>
      <c r="AG150" s="19">
        <f t="shared" si="124"/>
        <v>21703</v>
      </c>
      <c r="AH150">
        <f t="shared" si="125"/>
        <v>554</v>
      </c>
      <c r="AI150" t="str">
        <f t="shared" si="126"/>
        <v>II</v>
      </c>
      <c r="AJ150">
        <f t="shared" si="127"/>
        <v>1993</v>
      </c>
      <c r="AK150">
        <f t="shared" si="128"/>
        <v>703</v>
      </c>
      <c r="AL150" s="3">
        <f t="shared" si="129"/>
        <v>1993</v>
      </c>
      <c r="AM150">
        <f t="shared" si="130"/>
        <v>4741</v>
      </c>
      <c r="AN150">
        <f t="shared" si="131"/>
        <v>4143</v>
      </c>
      <c r="AO150" s="12">
        <f t="shared" si="132"/>
        <v>4105</v>
      </c>
      <c r="AP150" s="3">
        <f t="shared" si="133"/>
        <v>1611</v>
      </c>
      <c r="AQ150">
        <f t="shared" si="134"/>
        <v>559</v>
      </c>
      <c r="AR150">
        <f t="shared" si="135"/>
        <v>9105</v>
      </c>
      <c r="AS150" s="13" t="str">
        <f t="shared" si="136"/>
        <v>Adjacent, (100% overlap)</v>
      </c>
      <c r="AT150" t="str">
        <f t="shared" si="137"/>
        <v>Y</v>
      </c>
      <c r="AU150" t="str">
        <f t="shared" si="138"/>
        <v/>
      </c>
      <c r="AV150" s="3">
        <f t="shared" si="139"/>
        <v>240</v>
      </c>
      <c r="AW150">
        <f t="shared" si="140"/>
        <v>0</v>
      </c>
      <c r="AX150">
        <f t="shared" si="141"/>
        <v>0</v>
      </c>
      <c r="AY150" s="11">
        <f t="shared" si="142"/>
        <v>100</v>
      </c>
      <c r="AZ150">
        <f t="shared" si="143"/>
        <v>0</v>
      </c>
    </row>
    <row r="151" spans="1:52">
      <c r="A151">
        <v>180</v>
      </c>
      <c r="B151" s="27" t="str">
        <f t="shared" si="96"/>
        <v>148</v>
      </c>
      <c r="C151" s="28" t="s">
        <v>1558</v>
      </c>
      <c r="D151" s="27" t="str">
        <f t="shared" si="97"/>
        <v>Housing Site</v>
      </c>
      <c r="E151" t="str">
        <f t="shared" si="98"/>
        <v>0.73</v>
      </c>
      <c r="F151" t="str">
        <f t="shared" si="99"/>
        <v/>
      </c>
      <c r="G151" t="str">
        <f t="shared" si="100"/>
        <v/>
      </c>
      <c r="H151">
        <f t="shared" si="101"/>
        <v>1126</v>
      </c>
      <c r="I151" t="str">
        <f t="shared" si="102"/>
        <v>Brentwood AQMA No.4</v>
      </c>
      <c r="J151">
        <f t="shared" si="103"/>
        <v>13570</v>
      </c>
      <c r="K151" t="str">
        <f t="shared" si="104"/>
        <v>Epping Forest</v>
      </c>
      <c r="L151">
        <f t="shared" si="105"/>
        <v>18653</v>
      </c>
      <c r="M151" t="str">
        <f t="shared" si="106"/>
        <v>Thames Estuary &amp; Marshes</v>
      </c>
      <c r="N151">
        <f t="shared" si="107"/>
        <v>3033</v>
      </c>
      <c r="O151" t="str">
        <f t="shared" si="108"/>
        <v>The Coppice, Kelvedon Hatch</v>
      </c>
      <c r="P151" t="s">
        <v>2312</v>
      </c>
      <c r="Q151" t="s">
        <v>2312</v>
      </c>
      <c r="R151" s="15">
        <f t="shared" si="109"/>
        <v>3578</v>
      </c>
      <c r="S151" s="3" t="str">
        <f t="shared" si="110"/>
        <v>The Manor</v>
      </c>
      <c r="T151">
        <f t="shared" si="111"/>
        <v>690</v>
      </c>
      <c r="U151">
        <f t="shared" si="112"/>
        <v>2914</v>
      </c>
      <c r="V151">
        <f t="shared" si="113"/>
        <v>423</v>
      </c>
      <c r="W151">
        <f t="shared" si="114"/>
        <v>410</v>
      </c>
      <c r="X151" s="17">
        <f t="shared" si="115"/>
        <v>198</v>
      </c>
      <c r="Y151">
        <f t="shared" si="116"/>
        <v>3999</v>
      </c>
      <c r="Z151">
        <f t="shared" si="117"/>
        <v>264</v>
      </c>
      <c r="AA151">
        <f t="shared" si="118"/>
        <v>766</v>
      </c>
      <c r="AB151" s="12">
        <f t="shared" si="119"/>
        <v>2526</v>
      </c>
      <c r="AC151">
        <f t="shared" si="120"/>
        <v>2634</v>
      </c>
      <c r="AD151" s="18">
        <f t="shared" si="121"/>
        <v>470</v>
      </c>
      <c r="AE151" s="12">
        <f t="shared" si="122"/>
        <v>2167</v>
      </c>
      <c r="AF151" s="11">
        <f t="shared" si="123"/>
        <v>567</v>
      </c>
      <c r="AG151" s="19">
        <f t="shared" si="124"/>
        <v>21703</v>
      </c>
      <c r="AH151">
        <f t="shared" si="125"/>
        <v>100</v>
      </c>
      <c r="AI151" t="str">
        <f t="shared" si="126"/>
        <v>II</v>
      </c>
      <c r="AJ151">
        <f t="shared" si="127"/>
        <v>802</v>
      </c>
      <c r="AK151">
        <f t="shared" si="128"/>
        <v>1260</v>
      </c>
      <c r="AL151" s="3">
        <f t="shared" si="129"/>
        <v>802</v>
      </c>
      <c r="AM151">
        <f t="shared" si="130"/>
        <v>2895</v>
      </c>
      <c r="AN151">
        <f t="shared" si="131"/>
        <v>2221</v>
      </c>
      <c r="AO151" s="11">
        <f t="shared" si="132"/>
        <v>2187</v>
      </c>
      <c r="AP151" s="3">
        <f t="shared" si="133"/>
        <v>1126</v>
      </c>
      <c r="AQ151">
        <f t="shared" si="134"/>
        <v>602</v>
      </c>
      <c r="AR151">
        <f t="shared" si="135"/>
        <v>7309</v>
      </c>
      <c r="AS151" s="13" t="str">
        <f t="shared" si="136"/>
        <v>Adjacent, (65% overlap)</v>
      </c>
      <c r="AT151" t="str">
        <f t="shared" si="137"/>
        <v>Y</v>
      </c>
      <c r="AU151" t="str">
        <f t="shared" si="138"/>
        <v>Y</v>
      </c>
      <c r="AV151" s="3">
        <f t="shared" si="139"/>
        <v>749</v>
      </c>
      <c r="AW151">
        <f t="shared" si="140"/>
        <v>0</v>
      </c>
      <c r="AX151">
        <f t="shared" si="141"/>
        <v>0</v>
      </c>
      <c r="AY151" s="11">
        <f t="shared" si="142"/>
        <v>6.41</v>
      </c>
      <c r="AZ151">
        <f t="shared" si="143"/>
        <v>0</v>
      </c>
    </row>
    <row r="152" spans="1:52">
      <c r="A152">
        <v>181</v>
      </c>
      <c r="B152" s="27" t="str">
        <f t="shared" si="96"/>
        <v>149</v>
      </c>
      <c r="C152" s="28" t="s">
        <v>1564</v>
      </c>
      <c r="D152" s="27" t="str">
        <f t="shared" si="97"/>
        <v>Housing Site</v>
      </c>
      <c r="E152" t="str">
        <f t="shared" si="98"/>
        <v>0.63</v>
      </c>
      <c r="F152" t="str">
        <f t="shared" si="99"/>
        <v/>
      </c>
      <c r="G152" t="str">
        <f t="shared" si="100"/>
        <v/>
      </c>
      <c r="H152">
        <f t="shared" si="101"/>
        <v>1271</v>
      </c>
      <c r="I152" t="str">
        <f t="shared" si="102"/>
        <v>Brentwood AQMA No.7</v>
      </c>
      <c r="J152">
        <f t="shared" si="103"/>
        <v>17168</v>
      </c>
      <c r="K152" t="str">
        <f t="shared" si="104"/>
        <v>Epping Forest</v>
      </c>
      <c r="L152">
        <f t="shared" si="105"/>
        <v>14697</v>
      </c>
      <c r="M152" t="str">
        <f t="shared" si="106"/>
        <v>Thames Estuary &amp; Marshes</v>
      </c>
      <c r="N152" s="12">
        <f t="shared" si="107"/>
        <v>772</v>
      </c>
      <c r="O152" t="str">
        <f t="shared" si="108"/>
        <v>Thorndon Park</v>
      </c>
      <c r="P152" t="s">
        <v>2312</v>
      </c>
      <c r="Q152" t="s">
        <v>2312</v>
      </c>
      <c r="R152" s="15">
        <f t="shared" si="109"/>
        <v>3291</v>
      </c>
      <c r="S152" s="3" t="str">
        <f t="shared" si="110"/>
        <v>Hutton Country Park</v>
      </c>
      <c r="T152" s="12" t="str">
        <f t="shared" si="111"/>
        <v>Adjacent, (94% overlap)</v>
      </c>
      <c r="U152">
        <f t="shared" si="112"/>
        <v>406</v>
      </c>
      <c r="V152" s="12" t="str">
        <f t="shared" si="113"/>
        <v>Adjacent, (100% overlap)</v>
      </c>
      <c r="W152" s="11" t="str">
        <f t="shared" si="114"/>
        <v>Adjacent, (100% overlap)</v>
      </c>
      <c r="X152" s="18">
        <f t="shared" si="115"/>
        <v>12</v>
      </c>
      <c r="Y152">
        <f t="shared" si="116"/>
        <v>5358</v>
      </c>
      <c r="Z152">
        <f t="shared" si="117"/>
        <v>982</v>
      </c>
      <c r="AA152">
        <f t="shared" si="118"/>
        <v>3236</v>
      </c>
      <c r="AB152" s="11">
        <f t="shared" si="119"/>
        <v>1343</v>
      </c>
      <c r="AC152">
        <f t="shared" si="120"/>
        <v>891</v>
      </c>
      <c r="AD152" s="18">
        <f t="shared" si="121"/>
        <v>277</v>
      </c>
      <c r="AE152" s="12">
        <f t="shared" si="122"/>
        <v>1046</v>
      </c>
      <c r="AF152" s="12" t="str">
        <f t="shared" si="123"/>
        <v>Adjacent, (100% overlap)</v>
      </c>
      <c r="AG152" s="19">
        <f t="shared" si="124"/>
        <v>18142</v>
      </c>
      <c r="AH152">
        <f t="shared" si="125"/>
        <v>609</v>
      </c>
      <c r="AI152" t="str">
        <f t="shared" si="126"/>
        <v>II</v>
      </c>
      <c r="AJ152">
        <f t="shared" si="127"/>
        <v>408</v>
      </c>
      <c r="AK152">
        <f t="shared" si="128"/>
        <v>1566</v>
      </c>
      <c r="AL152" s="3">
        <f t="shared" si="129"/>
        <v>406</v>
      </c>
      <c r="AM152">
        <f t="shared" si="130"/>
        <v>182</v>
      </c>
      <c r="AN152">
        <f t="shared" si="131"/>
        <v>1059</v>
      </c>
      <c r="AO152" s="11">
        <f t="shared" si="132"/>
        <v>1549</v>
      </c>
      <c r="AP152" s="3">
        <f t="shared" si="133"/>
        <v>1547</v>
      </c>
      <c r="AQ152">
        <f t="shared" si="134"/>
        <v>605</v>
      </c>
      <c r="AR152">
        <f t="shared" si="135"/>
        <v>4167</v>
      </c>
      <c r="AS152" s="13" t="str">
        <f t="shared" si="136"/>
        <v>Adjacent, (65% overlap)</v>
      </c>
      <c r="AT152" t="str">
        <f t="shared" si="137"/>
        <v>Y</v>
      </c>
      <c r="AU152" t="str">
        <f t="shared" si="138"/>
        <v/>
      </c>
      <c r="AV152" s="3">
        <f t="shared" si="139"/>
        <v>1532</v>
      </c>
      <c r="AW152">
        <f t="shared" si="140"/>
        <v>0</v>
      </c>
      <c r="AX152">
        <f t="shared" si="141"/>
        <v>0</v>
      </c>
      <c r="AY152">
        <f t="shared" si="142"/>
        <v>0</v>
      </c>
      <c r="AZ152">
        <f t="shared" si="143"/>
        <v>0</v>
      </c>
    </row>
    <row r="153" spans="1:52">
      <c r="A153">
        <v>182</v>
      </c>
      <c r="B153" s="27" t="str">
        <f t="shared" si="96"/>
        <v>150</v>
      </c>
      <c r="C153" s="28" t="s">
        <v>1599</v>
      </c>
      <c r="D153" s="27" t="str">
        <f t="shared" si="97"/>
        <v>Dunton</v>
      </c>
      <c r="E153" t="str">
        <f t="shared" si="98"/>
        <v>12.16</v>
      </c>
      <c r="F153" t="str">
        <f t="shared" si="99"/>
        <v>G060</v>
      </c>
      <c r="G153" t="str">
        <f t="shared" si="100"/>
        <v/>
      </c>
      <c r="H153">
        <f t="shared" si="101"/>
        <v>4514</v>
      </c>
      <c r="I153" t="str">
        <f t="shared" si="102"/>
        <v>Havering AQMA</v>
      </c>
      <c r="J153">
        <f t="shared" si="103"/>
        <v>22169</v>
      </c>
      <c r="K153" t="str">
        <f t="shared" si="104"/>
        <v>Epping Forest</v>
      </c>
      <c r="L153">
        <f t="shared" si="105"/>
        <v>9127</v>
      </c>
      <c r="M153" t="str">
        <f t="shared" si="106"/>
        <v>Thames Estuary &amp; Marshes</v>
      </c>
      <c r="N153" s="11">
        <f t="shared" si="107"/>
        <v>1753</v>
      </c>
      <c r="O153" t="str">
        <f t="shared" si="108"/>
        <v>Thorndon Park</v>
      </c>
      <c r="P153" t="s">
        <v>2312</v>
      </c>
      <c r="Q153" t="s">
        <v>2312</v>
      </c>
      <c r="R153" s="15">
        <f t="shared" si="109"/>
        <v>5145</v>
      </c>
      <c r="S153" s="3" t="str">
        <f t="shared" si="110"/>
        <v>Mill Meadow</v>
      </c>
      <c r="T153" s="11">
        <f t="shared" si="111"/>
        <v>163</v>
      </c>
      <c r="U153">
        <f t="shared" si="112"/>
        <v>996</v>
      </c>
      <c r="V153" s="11">
        <f t="shared" si="113"/>
        <v>163</v>
      </c>
      <c r="W153" s="11" t="str">
        <f t="shared" si="114"/>
        <v>Adjacent, (0% overlap)</v>
      </c>
      <c r="X153" s="12">
        <f t="shared" si="115"/>
        <v>982</v>
      </c>
      <c r="Y153">
        <f t="shared" si="116"/>
        <v>3511</v>
      </c>
      <c r="Z153">
        <f t="shared" si="117"/>
        <v>6278</v>
      </c>
      <c r="AA153">
        <f t="shared" si="118"/>
        <v>6624</v>
      </c>
      <c r="AB153" s="12">
        <f t="shared" si="119"/>
        <v>6690</v>
      </c>
      <c r="AC153">
        <f t="shared" si="120"/>
        <v>5463</v>
      </c>
      <c r="AD153" s="12">
        <f t="shared" si="121"/>
        <v>2214</v>
      </c>
      <c r="AE153" s="12">
        <f t="shared" si="122"/>
        <v>5807</v>
      </c>
      <c r="AF153" s="12">
        <f t="shared" si="123"/>
        <v>2237</v>
      </c>
      <c r="AG153" s="17">
        <f t="shared" si="124"/>
        <v>28734</v>
      </c>
      <c r="AH153">
        <f t="shared" si="125"/>
        <v>787</v>
      </c>
      <c r="AI153" t="str">
        <f t="shared" si="126"/>
        <v>II</v>
      </c>
      <c r="AJ153">
        <f t="shared" si="127"/>
        <v>1341</v>
      </c>
      <c r="AK153">
        <f t="shared" si="128"/>
        <v>2430</v>
      </c>
      <c r="AL153" s="3">
        <f t="shared" si="129"/>
        <v>1343</v>
      </c>
      <c r="AM153">
        <f t="shared" si="130"/>
        <v>5547</v>
      </c>
      <c r="AN153">
        <f t="shared" si="131"/>
        <v>5517</v>
      </c>
      <c r="AO153" s="11">
        <f t="shared" si="132"/>
        <v>2619</v>
      </c>
      <c r="AP153" s="3">
        <f t="shared" si="133"/>
        <v>121</v>
      </c>
      <c r="AQ153" s="11">
        <f t="shared" si="134"/>
        <v>342</v>
      </c>
      <c r="AR153" s="12" t="str">
        <f t="shared" si="135"/>
        <v>Adjacent, (100% overlap)</v>
      </c>
      <c r="AS153" s="13" t="str">
        <f t="shared" si="136"/>
        <v>Adjacent, (100% overlap)</v>
      </c>
      <c r="AT153" t="str">
        <f t="shared" si="137"/>
        <v/>
      </c>
      <c r="AU153" t="str">
        <f t="shared" si="138"/>
        <v>Y</v>
      </c>
      <c r="AV153" s="3">
        <f t="shared" si="139"/>
        <v>183</v>
      </c>
      <c r="AW153">
        <f t="shared" si="140"/>
        <v>0</v>
      </c>
      <c r="AX153">
        <f t="shared" si="141"/>
        <v>0</v>
      </c>
      <c r="AY153" s="11">
        <f t="shared" si="142"/>
        <v>100</v>
      </c>
      <c r="AZ153">
        <f t="shared" si="143"/>
        <v>0</v>
      </c>
    </row>
    <row r="154" spans="1:52">
      <c r="A154">
        <v>185</v>
      </c>
      <c r="B154" s="27" t="str">
        <f t="shared" si="96"/>
        <v>151</v>
      </c>
      <c r="C154" s="28" t="s">
        <v>1575</v>
      </c>
      <c r="D154" s="27" t="str">
        <f t="shared" si="97"/>
        <v>Housing Site</v>
      </c>
      <c r="E154" t="str">
        <f t="shared" si="98"/>
        <v>0.74</v>
      </c>
      <c r="F154" t="str">
        <f t="shared" si="99"/>
        <v/>
      </c>
      <c r="G154" t="str">
        <f t="shared" si="100"/>
        <v/>
      </c>
      <c r="H154" s="11">
        <f t="shared" si="101"/>
        <v>535</v>
      </c>
      <c r="I154" t="str">
        <f t="shared" si="102"/>
        <v>Brentwood AQMA No.2</v>
      </c>
      <c r="J154">
        <f t="shared" si="103"/>
        <v>14173</v>
      </c>
      <c r="K154" t="str">
        <f t="shared" si="104"/>
        <v>Epping Forest</v>
      </c>
      <c r="L154">
        <f t="shared" si="105"/>
        <v>16602</v>
      </c>
      <c r="M154" t="str">
        <f t="shared" si="106"/>
        <v>Thames Estuary &amp; Marshes</v>
      </c>
      <c r="N154">
        <f t="shared" si="107"/>
        <v>2473</v>
      </c>
      <c r="O154" t="str">
        <f t="shared" si="108"/>
        <v>Thorndon Park</v>
      </c>
      <c r="P154" t="s">
        <v>2312</v>
      </c>
      <c r="Q154" t="s">
        <v>2312</v>
      </c>
      <c r="R154" s="16">
        <f t="shared" si="109"/>
        <v>1816</v>
      </c>
      <c r="S154" s="3" t="str">
        <f t="shared" si="110"/>
        <v>The Manor</v>
      </c>
      <c r="T154" s="11">
        <f t="shared" si="111"/>
        <v>393</v>
      </c>
      <c r="U154">
        <f t="shared" si="112"/>
        <v>100</v>
      </c>
      <c r="V154" s="11">
        <f t="shared" si="113"/>
        <v>393</v>
      </c>
      <c r="W154">
        <f t="shared" si="114"/>
        <v>111</v>
      </c>
      <c r="X154" s="18">
        <f t="shared" si="115"/>
        <v>15</v>
      </c>
      <c r="Y154">
        <f t="shared" si="116"/>
        <v>2128</v>
      </c>
      <c r="Z154">
        <f t="shared" si="117"/>
        <v>8</v>
      </c>
      <c r="AA154">
        <f t="shared" si="118"/>
        <v>1021</v>
      </c>
      <c r="AB154" s="12">
        <f t="shared" si="119"/>
        <v>2434</v>
      </c>
      <c r="AC154">
        <f t="shared" si="120"/>
        <v>1726</v>
      </c>
      <c r="AD154" s="11">
        <f t="shared" si="121"/>
        <v>1010</v>
      </c>
      <c r="AE154" s="12">
        <f t="shared" si="122"/>
        <v>1350</v>
      </c>
      <c r="AF154" s="18" t="str">
        <f t="shared" si="123"/>
        <v>Adjacent, (0% overlap)</v>
      </c>
      <c r="AG154" s="19">
        <f t="shared" si="124"/>
        <v>24030</v>
      </c>
      <c r="AH154" s="11">
        <f t="shared" si="125"/>
        <v>6</v>
      </c>
      <c r="AI154" t="str">
        <f t="shared" si="126"/>
        <v>II</v>
      </c>
      <c r="AJ154">
        <f t="shared" si="127"/>
        <v>724</v>
      </c>
      <c r="AK154">
        <f t="shared" si="128"/>
        <v>1753</v>
      </c>
      <c r="AL154" s="3">
        <f t="shared" si="129"/>
        <v>723</v>
      </c>
      <c r="AM154">
        <f t="shared" si="130"/>
        <v>254</v>
      </c>
      <c r="AN154">
        <f t="shared" si="131"/>
        <v>1205</v>
      </c>
      <c r="AO154" s="18">
        <f t="shared" si="132"/>
        <v>0</v>
      </c>
      <c r="AP154" s="3">
        <f t="shared" si="133"/>
        <v>49</v>
      </c>
      <c r="AQ154" s="11">
        <f t="shared" si="134"/>
        <v>191</v>
      </c>
      <c r="AR154">
        <f t="shared" si="135"/>
        <v>4434</v>
      </c>
      <c r="AS154" s="3">
        <f t="shared" si="136"/>
        <v>75</v>
      </c>
      <c r="AT154" t="str">
        <f t="shared" si="137"/>
        <v/>
      </c>
      <c r="AU154" t="str">
        <f t="shared" si="138"/>
        <v/>
      </c>
      <c r="AV154" s="3">
        <f t="shared" si="139"/>
        <v>1143</v>
      </c>
      <c r="AW154">
        <f t="shared" si="140"/>
        <v>0</v>
      </c>
      <c r="AX154">
        <f t="shared" si="141"/>
        <v>0</v>
      </c>
      <c r="AY154">
        <f t="shared" si="142"/>
        <v>0</v>
      </c>
      <c r="AZ154">
        <f t="shared" si="143"/>
        <v>0</v>
      </c>
    </row>
    <row r="155" spans="1:52">
      <c r="A155">
        <v>186</v>
      </c>
      <c r="B155" s="27" t="str">
        <f t="shared" si="96"/>
        <v>152</v>
      </c>
      <c r="C155" s="28" t="s">
        <v>1579</v>
      </c>
      <c r="D155" s="27" t="str">
        <f t="shared" si="97"/>
        <v>Mixed Use</v>
      </c>
      <c r="E155" t="str">
        <f t="shared" si="98"/>
        <v>0.8</v>
      </c>
      <c r="F155" t="str">
        <f t="shared" si="99"/>
        <v/>
      </c>
      <c r="G155" t="str">
        <f t="shared" si="100"/>
        <v/>
      </c>
      <c r="H155">
        <f t="shared" si="101"/>
        <v>1909</v>
      </c>
      <c r="I155" t="str">
        <f t="shared" si="102"/>
        <v>Havering AQMA</v>
      </c>
      <c r="J155">
        <f t="shared" si="103"/>
        <v>20593</v>
      </c>
      <c r="K155" t="str">
        <f t="shared" si="104"/>
        <v>Epping Forest</v>
      </c>
      <c r="L155">
        <f t="shared" si="105"/>
        <v>9964</v>
      </c>
      <c r="M155" t="str">
        <f t="shared" si="106"/>
        <v>Thames Estuary &amp; Marshes</v>
      </c>
      <c r="N155" s="11">
        <f t="shared" si="107"/>
        <v>1280</v>
      </c>
      <c r="O155" t="str">
        <f t="shared" si="108"/>
        <v>Thorndon Park</v>
      </c>
      <c r="P155" t="s">
        <v>2312</v>
      </c>
      <c r="Q155" t="s">
        <v>2312</v>
      </c>
      <c r="R155" s="15">
        <f t="shared" si="109"/>
        <v>4135</v>
      </c>
      <c r="S155" s="3" t="str">
        <f t="shared" si="110"/>
        <v>Cranham Brickfields</v>
      </c>
      <c r="T155">
        <f t="shared" si="111"/>
        <v>492</v>
      </c>
      <c r="U155" t="str">
        <f t="shared" si="112"/>
        <v>Adjacent, (100% overlap)</v>
      </c>
      <c r="V155">
        <f t="shared" si="113"/>
        <v>459</v>
      </c>
      <c r="W155">
        <f t="shared" si="114"/>
        <v>169</v>
      </c>
      <c r="X155" s="18">
        <f t="shared" si="115"/>
        <v>13</v>
      </c>
      <c r="Y155">
        <f t="shared" si="116"/>
        <v>5739</v>
      </c>
      <c r="Z155">
        <f t="shared" si="117"/>
        <v>5182</v>
      </c>
      <c r="AA155">
        <f t="shared" si="118"/>
        <v>4727</v>
      </c>
      <c r="AB155" s="12">
        <f t="shared" si="119"/>
        <v>6226</v>
      </c>
      <c r="AC155">
        <f t="shared" si="120"/>
        <v>4122</v>
      </c>
      <c r="AD155" s="18">
        <f t="shared" si="121"/>
        <v>338</v>
      </c>
      <c r="AE155" s="12">
        <f t="shared" si="122"/>
        <v>4323</v>
      </c>
      <c r="AF155" s="12" t="str">
        <f t="shared" si="123"/>
        <v>Adjacent, (100% overlap)</v>
      </c>
      <c r="AG155" s="17">
        <f t="shared" si="124"/>
        <v>28734</v>
      </c>
      <c r="AH155">
        <f t="shared" si="125"/>
        <v>911</v>
      </c>
      <c r="AI155" t="str">
        <f t="shared" si="126"/>
        <v>II</v>
      </c>
      <c r="AJ155">
        <f t="shared" si="127"/>
        <v>785</v>
      </c>
      <c r="AK155">
        <f t="shared" si="128"/>
        <v>3911</v>
      </c>
      <c r="AL155" s="3">
        <f t="shared" si="129"/>
        <v>784</v>
      </c>
      <c r="AM155">
        <f t="shared" si="130"/>
        <v>5174</v>
      </c>
      <c r="AN155">
        <f t="shared" si="131"/>
        <v>4073</v>
      </c>
      <c r="AO155" s="18">
        <f t="shared" si="132"/>
        <v>0</v>
      </c>
      <c r="AP155" s="3">
        <f t="shared" si="133"/>
        <v>878</v>
      </c>
      <c r="AQ155">
        <f t="shared" si="134"/>
        <v>999</v>
      </c>
      <c r="AR155" s="11">
        <f t="shared" si="135"/>
        <v>40</v>
      </c>
      <c r="AS155" s="3">
        <f t="shared" si="136"/>
        <v>41</v>
      </c>
      <c r="AT155" t="str">
        <f t="shared" si="137"/>
        <v/>
      </c>
      <c r="AU155" t="str">
        <f t="shared" si="138"/>
        <v/>
      </c>
      <c r="AV155" s="3">
        <f t="shared" si="139"/>
        <v>1064</v>
      </c>
      <c r="AW155">
        <f t="shared" si="140"/>
        <v>0</v>
      </c>
      <c r="AX155">
        <f t="shared" si="141"/>
        <v>0</v>
      </c>
      <c r="AY155" s="11">
        <f t="shared" si="142"/>
        <v>100</v>
      </c>
      <c r="AZ155">
        <f t="shared" si="143"/>
        <v>0</v>
      </c>
    </row>
    <row r="156" spans="1:52">
      <c r="A156">
        <v>187</v>
      </c>
      <c r="B156" s="27" t="str">
        <f t="shared" si="96"/>
        <v>153</v>
      </c>
      <c r="C156" s="28" t="s">
        <v>1584</v>
      </c>
      <c r="D156" s="27" t="str">
        <f t="shared" si="97"/>
        <v>Housing Site</v>
      </c>
      <c r="E156" t="str">
        <f t="shared" si="98"/>
        <v>1.99</v>
      </c>
      <c r="F156" t="str">
        <f t="shared" si="99"/>
        <v>G042</v>
      </c>
      <c r="G156" t="str">
        <f t="shared" si="100"/>
        <v/>
      </c>
      <c r="H156" s="12" t="str">
        <f t="shared" si="101"/>
        <v>Adjacent, (0% overlap)</v>
      </c>
      <c r="I156" t="str">
        <f t="shared" si="102"/>
        <v>Brentwood AQMA No.6</v>
      </c>
      <c r="J156">
        <f t="shared" si="103"/>
        <v>19460</v>
      </c>
      <c r="K156" t="str">
        <f t="shared" si="104"/>
        <v>Epping Forest</v>
      </c>
      <c r="L156">
        <f t="shared" si="105"/>
        <v>19146</v>
      </c>
      <c r="M156" t="str">
        <f t="shared" si="106"/>
        <v>Thames Estuary &amp; Marshes</v>
      </c>
      <c r="N156">
        <f t="shared" si="107"/>
        <v>5608</v>
      </c>
      <c r="O156" t="str">
        <f t="shared" si="108"/>
        <v>Norsey Wood</v>
      </c>
      <c r="P156" t="s">
        <v>2312</v>
      </c>
      <c r="Q156" t="s">
        <v>2312</v>
      </c>
      <c r="R156" s="15">
        <f t="shared" si="109"/>
        <v>3587</v>
      </c>
      <c r="S156" s="3" t="str">
        <f t="shared" si="110"/>
        <v>Hutton Country Park</v>
      </c>
      <c r="T156">
        <f t="shared" si="111"/>
        <v>1571</v>
      </c>
      <c r="U156">
        <f t="shared" si="112"/>
        <v>7550</v>
      </c>
      <c r="V156">
        <f t="shared" si="113"/>
        <v>800</v>
      </c>
      <c r="W156">
        <f t="shared" si="114"/>
        <v>55</v>
      </c>
      <c r="X156" s="11">
        <f t="shared" si="115"/>
        <v>458</v>
      </c>
      <c r="Y156">
        <f t="shared" si="116"/>
        <v>3707</v>
      </c>
      <c r="Z156">
        <f t="shared" si="117"/>
        <v>908</v>
      </c>
      <c r="AA156">
        <f t="shared" si="118"/>
        <v>1648</v>
      </c>
      <c r="AB156" s="12">
        <f t="shared" si="119"/>
        <v>7323</v>
      </c>
      <c r="AC156">
        <f t="shared" si="120"/>
        <v>6766</v>
      </c>
      <c r="AD156" s="18">
        <f t="shared" si="121"/>
        <v>158</v>
      </c>
      <c r="AE156" s="11">
        <f t="shared" si="122"/>
        <v>509</v>
      </c>
      <c r="AF156" s="18">
        <f t="shared" si="123"/>
        <v>231</v>
      </c>
      <c r="AG156" s="19">
        <f t="shared" si="124"/>
        <v>20679</v>
      </c>
      <c r="AH156">
        <f t="shared" si="125"/>
        <v>437</v>
      </c>
      <c r="AI156" t="str">
        <f t="shared" si="126"/>
        <v>II</v>
      </c>
      <c r="AJ156">
        <f t="shared" si="127"/>
        <v>4624</v>
      </c>
      <c r="AK156">
        <f t="shared" si="128"/>
        <v>1401</v>
      </c>
      <c r="AL156" s="14">
        <f t="shared" si="129"/>
        <v>377</v>
      </c>
      <c r="AM156">
        <f t="shared" si="130"/>
        <v>4943</v>
      </c>
      <c r="AN156">
        <f t="shared" si="131"/>
        <v>7419</v>
      </c>
      <c r="AO156" s="17">
        <f t="shared" si="132"/>
        <v>713</v>
      </c>
      <c r="AP156" s="3">
        <f t="shared" si="133"/>
        <v>1177</v>
      </c>
      <c r="AQ156" s="12" t="str">
        <f t="shared" si="134"/>
        <v>Adjacent, (100% overlap)</v>
      </c>
      <c r="AR156">
        <f t="shared" si="135"/>
        <v>10054</v>
      </c>
      <c r="AS156" s="13" t="str">
        <f t="shared" si="136"/>
        <v>Adjacent, (100% overlap)</v>
      </c>
      <c r="AT156" t="str">
        <f t="shared" si="137"/>
        <v/>
      </c>
      <c r="AU156" t="str">
        <f t="shared" si="138"/>
        <v>Y</v>
      </c>
      <c r="AV156" s="3">
        <f t="shared" si="139"/>
        <v>797</v>
      </c>
      <c r="AW156">
        <f t="shared" si="140"/>
        <v>0</v>
      </c>
      <c r="AX156">
        <f t="shared" si="141"/>
        <v>0</v>
      </c>
      <c r="AY156" s="11">
        <f t="shared" si="142"/>
        <v>100</v>
      </c>
      <c r="AZ156">
        <f t="shared" si="143"/>
        <v>0</v>
      </c>
    </row>
    <row r="157" spans="1:52">
      <c r="A157">
        <v>188</v>
      </c>
      <c r="B157" s="27" t="str">
        <f t="shared" si="96"/>
        <v>154</v>
      </c>
      <c r="C157" s="28" t="s">
        <v>1590</v>
      </c>
      <c r="D157" s="27" t="str">
        <f t="shared" si="97"/>
        <v>Housing Site</v>
      </c>
      <c r="E157" t="str">
        <f t="shared" si="98"/>
        <v>0.19</v>
      </c>
      <c r="F157" t="str">
        <f t="shared" si="99"/>
        <v>G010</v>
      </c>
      <c r="G157" t="str">
        <f t="shared" si="100"/>
        <v/>
      </c>
      <c r="H157" s="11">
        <f t="shared" si="101"/>
        <v>387</v>
      </c>
      <c r="I157" t="str">
        <f t="shared" si="102"/>
        <v>Brentwood AQMA No.7</v>
      </c>
      <c r="J157">
        <f t="shared" si="103"/>
        <v>15958</v>
      </c>
      <c r="K157" t="str">
        <f t="shared" si="104"/>
        <v>Epping Forest</v>
      </c>
      <c r="L157">
        <f t="shared" si="105"/>
        <v>15608</v>
      </c>
      <c r="M157" t="str">
        <f t="shared" si="106"/>
        <v>Thames Estuary &amp; Marshes</v>
      </c>
      <c r="N157" s="12">
        <f t="shared" si="107"/>
        <v>709</v>
      </c>
      <c r="O157" t="str">
        <f t="shared" si="108"/>
        <v>Thorndon Park</v>
      </c>
      <c r="P157" t="s">
        <v>2312</v>
      </c>
      <c r="Q157" t="s">
        <v>2312</v>
      </c>
      <c r="R157" s="15">
        <f t="shared" si="109"/>
        <v>4045</v>
      </c>
      <c r="S157" s="3" t="str">
        <f t="shared" si="110"/>
        <v>The Manor</v>
      </c>
      <c r="T157">
        <f t="shared" si="111"/>
        <v>711</v>
      </c>
      <c r="U157">
        <f t="shared" si="112"/>
        <v>210</v>
      </c>
      <c r="V157">
        <f t="shared" si="113"/>
        <v>709</v>
      </c>
      <c r="W157">
        <f t="shared" si="114"/>
        <v>180</v>
      </c>
      <c r="X157" s="17">
        <f t="shared" si="115"/>
        <v>215</v>
      </c>
      <c r="Y157">
        <f t="shared" si="116"/>
        <v>4284</v>
      </c>
      <c r="Z157">
        <f t="shared" si="117"/>
        <v>207</v>
      </c>
      <c r="AA157">
        <f t="shared" si="118"/>
        <v>2107</v>
      </c>
      <c r="AB157" s="18">
        <f t="shared" si="119"/>
        <v>596</v>
      </c>
      <c r="AC157">
        <f t="shared" si="120"/>
        <v>802</v>
      </c>
      <c r="AD157" s="18">
        <f t="shared" si="121"/>
        <v>12</v>
      </c>
      <c r="AE157" s="18">
        <f t="shared" si="122"/>
        <v>219</v>
      </c>
      <c r="AF157" s="12" t="str">
        <f t="shared" si="123"/>
        <v>Adjacent, (100% overlap)</v>
      </c>
      <c r="AG157" s="17">
        <f t="shared" si="124"/>
        <v>26013</v>
      </c>
      <c r="AH157">
        <f t="shared" si="125"/>
        <v>203</v>
      </c>
      <c r="AI157" t="str">
        <f t="shared" si="126"/>
        <v>II</v>
      </c>
      <c r="AJ157">
        <f t="shared" si="127"/>
        <v>1433</v>
      </c>
      <c r="AK157">
        <f t="shared" si="128"/>
        <v>449</v>
      </c>
      <c r="AL157" s="14">
        <f t="shared" si="129"/>
        <v>90</v>
      </c>
      <c r="AM157">
        <f t="shared" si="130"/>
        <v>286</v>
      </c>
      <c r="AN157">
        <f t="shared" si="131"/>
        <v>196</v>
      </c>
      <c r="AO157" s="18">
        <f t="shared" si="132"/>
        <v>536</v>
      </c>
      <c r="AP157" s="3">
        <f t="shared" si="133"/>
        <v>1528</v>
      </c>
      <c r="AQ157">
        <f t="shared" si="134"/>
        <v>871</v>
      </c>
      <c r="AR157">
        <f t="shared" si="135"/>
        <v>4627</v>
      </c>
      <c r="AS157" s="3">
        <f t="shared" si="136"/>
        <v>202</v>
      </c>
      <c r="AT157" t="str">
        <f t="shared" si="137"/>
        <v/>
      </c>
      <c r="AU157" t="str">
        <f t="shared" si="138"/>
        <v/>
      </c>
      <c r="AV157" s="3">
        <f t="shared" si="139"/>
        <v>1887</v>
      </c>
      <c r="AW157">
        <f t="shared" si="140"/>
        <v>0</v>
      </c>
      <c r="AX157">
        <f t="shared" si="141"/>
        <v>0</v>
      </c>
      <c r="AY157">
        <f t="shared" si="142"/>
        <v>0</v>
      </c>
      <c r="AZ157">
        <f t="shared" si="143"/>
        <v>0</v>
      </c>
    </row>
    <row r="158" spans="1:52">
      <c r="A158">
        <v>189</v>
      </c>
      <c r="B158" s="27" t="str">
        <f t="shared" si="96"/>
        <v>156</v>
      </c>
      <c r="C158" s="28" t="s">
        <v>1605</v>
      </c>
      <c r="D158" s="27" t="str">
        <f t="shared" si="97"/>
        <v>Housing Site</v>
      </c>
      <c r="E158" t="str">
        <f t="shared" si="98"/>
        <v>7.68</v>
      </c>
      <c r="F158" t="str">
        <f t="shared" si="99"/>
        <v>G082</v>
      </c>
      <c r="G158" t="str">
        <f t="shared" si="100"/>
        <v/>
      </c>
      <c r="H158" s="11">
        <f t="shared" si="101"/>
        <v>953</v>
      </c>
      <c r="I158" t="str">
        <f t="shared" si="102"/>
        <v>Brentwood AQMA No.4</v>
      </c>
      <c r="J158">
        <f t="shared" si="103"/>
        <v>14273</v>
      </c>
      <c r="K158" t="str">
        <f t="shared" si="104"/>
        <v>Epping Forest</v>
      </c>
      <c r="L158">
        <f t="shared" si="105"/>
        <v>18011</v>
      </c>
      <c r="M158" t="str">
        <f t="shared" si="106"/>
        <v>Thames Estuary &amp; Marshes</v>
      </c>
      <c r="N158">
        <f t="shared" si="107"/>
        <v>3056</v>
      </c>
      <c r="O158" t="str">
        <f t="shared" si="108"/>
        <v>The Coppice, Kelvedon Hatch</v>
      </c>
      <c r="P158" t="s">
        <v>2312</v>
      </c>
      <c r="Q158" t="s">
        <v>2312</v>
      </c>
      <c r="R158" s="15">
        <f t="shared" si="109"/>
        <v>3996</v>
      </c>
      <c r="S158" s="3" t="str">
        <f t="shared" si="110"/>
        <v>Hutton Country Park</v>
      </c>
      <c r="T158" s="11">
        <f t="shared" si="111"/>
        <v>88</v>
      </c>
      <c r="U158">
        <f t="shared" si="112"/>
        <v>2385</v>
      </c>
      <c r="V158" s="11">
        <f t="shared" si="113"/>
        <v>14</v>
      </c>
      <c r="W158" s="11" t="str">
        <f t="shared" si="114"/>
        <v>Adjacent, (30% overlap)</v>
      </c>
      <c r="X158" s="17">
        <f t="shared" si="115"/>
        <v>125</v>
      </c>
      <c r="Y158">
        <f t="shared" si="116"/>
        <v>4674</v>
      </c>
      <c r="Z158">
        <f t="shared" si="117"/>
        <v>911</v>
      </c>
      <c r="AA158">
        <f t="shared" si="118"/>
        <v>709</v>
      </c>
      <c r="AB158" s="12">
        <f t="shared" si="119"/>
        <v>1955</v>
      </c>
      <c r="AC158">
        <f t="shared" si="120"/>
        <v>1908</v>
      </c>
      <c r="AD158" s="18">
        <f t="shared" si="121"/>
        <v>632</v>
      </c>
      <c r="AE158" s="12">
        <f t="shared" si="122"/>
        <v>1719</v>
      </c>
      <c r="AF158" s="11">
        <f t="shared" si="123"/>
        <v>673</v>
      </c>
      <c r="AG158" s="17">
        <f t="shared" si="124"/>
        <v>28571</v>
      </c>
      <c r="AH158">
        <f t="shared" si="125"/>
        <v>420</v>
      </c>
      <c r="AI158" t="str">
        <f t="shared" si="126"/>
        <v>II</v>
      </c>
      <c r="AJ158">
        <f t="shared" si="127"/>
        <v>1361</v>
      </c>
      <c r="AK158">
        <f t="shared" si="128"/>
        <v>1610</v>
      </c>
      <c r="AL158" s="3">
        <f t="shared" si="129"/>
        <v>1331</v>
      </c>
      <c r="AM158">
        <f t="shared" si="130"/>
        <v>2237</v>
      </c>
      <c r="AN158">
        <f t="shared" si="131"/>
        <v>1771</v>
      </c>
      <c r="AO158" s="11">
        <f t="shared" si="132"/>
        <v>1707</v>
      </c>
      <c r="AP158" s="3">
        <f t="shared" si="133"/>
        <v>483</v>
      </c>
      <c r="AQ158">
        <f t="shared" si="134"/>
        <v>1297</v>
      </c>
      <c r="AR158">
        <f t="shared" si="135"/>
        <v>7239</v>
      </c>
      <c r="AS158" s="13" t="str">
        <f t="shared" si="136"/>
        <v>Adjacent, (99% overlap)</v>
      </c>
      <c r="AT158" t="str">
        <f t="shared" si="137"/>
        <v/>
      </c>
      <c r="AU158" t="str">
        <f t="shared" si="138"/>
        <v>Y</v>
      </c>
      <c r="AV158" s="3">
        <f t="shared" si="139"/>
        <v>3</v>
      </c>
      <c r="AW158">
        <f t="shared" si="140"/>
        <v>0</v>
      </c>
      <c r="AX158">
        <f t="shared" si="141"/>
        <v>0</v>
      </c>
      <c r="AY158" s="11">
        <f t="shared" si="142"/>
        <v>72.409000000000006</v>
      </c>
      <c r="AZ158">
        <f t="shared" si="143"/>
        <v>0</v>
      </c>
    </row>
    <row r="159" spans="1:52">
      <c r="A159">
        <v>190</v>
      </c>
      <c r="B159" s="27" t="str">
        <f t="shared" si="96"/>
        <v>157</v>
      </c>
      <c r="C159" s="28" t="s">
        <v>1641</v>
      </c>
      <c r="D159" s="27" t="str">
        <f t="shared" si="97"/>
        <v>Housing Site</v>
      </c>
      <c r="E159" t="str">
        <f t="shared" si="98"/>
        <v>0.38</v>
      </c>
      <c r="F159" t="str">
        <f t="shared" si="99"/>
        <v>B221</v>
      </c>
      <c r="G159" t="str">
        <f t="shared" si="100"/>
        <v/>
      </c>
      <c r="H159" s="11">
        <f t="shared" si="101"/>
        <v>1</v>
      </c>
      <c r="I159" t="str">
        <f t="shared" si="102"/>
        <v>Brentwood AQMA No.1</v>
      </c>
      <c r="J159">
        <f t="shared" si="103"/>
        <v>14166</v>
      </c>
      <c r="K159" t="str">
        <f t="shared" si="104"/>
        <v>Epping Forest</v>
      </c>
      <c r="L159">
        <f t="shared" si="105"/>
        <v>16390</v>
      </c>
      <c r="M159" t="str">
        <f t="shared" si="106"/>
        <v>Thames Estuary &amp; Marshes</v>
      </c>
      <c r="N159">
        <f t="shared" si="107"/>
        <v>2887</v>
      </c>
      <c r="O159" t="str">
        <f t="shared" si="108"/>
        <v>Thorndon Park</v>
      </c>
      <c r="P159" t="s">
        <v>2312</v>
      </c>
      <c r="Q159" t="s">
        <v>2312</v>
      </c>
      <c r="R159" s="16">
        <f t="shared" si="109"/>
        <v>1333</v>
      </c>
      <c r="S159" s="3" t="str">
        <f t="shared" si="110"/>
        <v>The Manor</v>
      </c>
      <c r="T159">
        <f t="shared" si="111"/>
        <v>652</v>
      </c>
      <c r="U159" t="str">
        <f t="shared" si="112"/>
        <v>Adjacent, (100% overlap)</v>
      </c>
      <c r="V159">
        <f t="shared" si="113"/>
        <v>627</v>
      </c>
      <c r="W159">
        <f t="shared" si="114"/>
        <v>38</v>
      </c>
      <c r="X159" s="11">
        <f t="shared" si="115"/>
        <v>409</v>
      </c>
      <c r="Y159">
        <f t="shared" si="116"/>
        <v>1341</v>
      </c>
      <c r="Z159">
        <f t="shared" si="117"/>
        <v>492</v>
      </c>
      <c r="AA159">
        <f t="shared" si="118"/>
        <v>812</v>
      </c>
      <c r="AB159" s="12">
        <f t="shared" si="119"/>
        <v>3210</v>
      </c>
      <c r="AC159">
        <f t="shared" si="120"/>
        <v>1713</v>
      </c>
      <c r="AD159" s="12">
        <f t="shared" si="121"/>
        <v>1542</v>
      </c>
      <c r="AE159" s="12">
        <f t="shared" si="122"/>
        <v>2022</v>
      </c>
      <c r="AF159" s="12">
        <f t="shared" si="123"/>
        <v>834</v>
      </c>
      <c r="AG159" s="19">
        <f t="shared" si="124"/>
        <v>24030</v>
      </c>
      <c r="AH159">
        <f t="shared" si="125"/>
        <v>239</v>
      </c>
      <c r="AI159" t="str">
        <f t="shared" si="126"/>
        <v>II</v>
      </c>
      <c r="AJ159">
        <f t="shared" si="127"/>
        <v>1123</v>
      </c>
      <c r="AK159">
        <f t="shared" si="128"/>
        <v>2602</v>
      </c>
      <c r="AL159" s="3">
        <f t="shared" si="129"/>
        <v>1122</v>
      </c>
      <c r="AM159">
        <f t="shared" si="130"/>
        <v>0</v>
      </c>
      <c r="AN159">
        <f t="shared" si="131"/>
        <v>1826</v>
      </c>
      <c r="AO159" s="17">
        <f t="shared" si="132"/>
        <v>694</v>
      </c>
      <c r="AP159" s="3">
        <f t="shared" si="133"/>
        <v>455</v>
      </c>
      <c r="AQ159" s="11">
        <f t="shared" si="134"/>
        <v>11</v>
      </c>
      <c r="AR159">
        <f t="shared" si="135"/>
        <v>3909</v>
      </c>
      <c r="AS159" s="13" t="str">
        <f t="shared" si="136"/>
        <v>Adjacent, (100% overlap)</v>
      </c>
      <c r="AT159" t="str">
        <f t="shared" si="137"/>
        <v/>
      </c>
      <c r="AU159" t="str">
        <f t="shared" si="138"/>
        <v/>
      </c>
      <c r="AV159" s="3">
        <f t="shared" si="139"/>
        <v>1333</v>
      </c>
      <c r="AW159">
        <f t="shared" si="140"/>
        <v>0</v>
      </c>
      <c r="AX159">
        <f t="shared" si="141"/>
        <v>0</v>
      </c>
      <c r="AY159" s="11">
        <f t="shared" si="142"/>
        <v>100</v>
      </c>
      <c r="AZ159">
        <f t="shared" si="143"/>
        <v>0</v>
      </c>
    </row>
    <row r="160" spans="1:52">
      <c r="A160">
        <v>192</v>
      </c>
      <c r="B160" s="27" t="str">
        <f t="shared" si="96"/>
        <v>159</v>
      </c>
      <c r="C160" s="28" t="s">
        <v>1612</v>
      </c>
      <c r="D160" s="27" t="str">
        <f t="shared" si="97"/>
        <v>Housing Site</v>
      </c>
      <c r="E160" t="str">
        <f t="shared" si="98"/>
        <v>2.82</v>
      </c>
      <c r="F160" t="str">
        <f t="shared" si="99"/>
        <v>G057</v>
      </c>
      <c r="G160" t="str">
        <f t="shared" si="100"/>
        <v/>
      </c>
      <c r="H160" s="11">
        <f t="shared" si="101"/>
        <v>968</v>
      </c>
      <c r="I160" t="str">
        <f t="shared" si="102"/>
        <v>Brentwood AQMA No.4</v>
      </c>
      <c r="J160">
        <f t="shared" si="103"/>
        <v>13797</v>
      </c>
      <c r="K160" t="str">
        <f t="shared" si="104"/>
        <v>Epping Forest</v>
      </c>
      <c r="L160">
        <f t="shared" si="105"/>
        <v>18423</v>
      </c>
      <c r="M160" t="str">
        <f t="shared" si="106"/>
        <v>Thames Estuary &amp; Marshes</v>
      </c>
      <c r="N160">
        <f t="shared" si="107"/>
        <v>3028</v>
      </c>
      <c r="O160" t="str">
        <f t="shared" si="108"/>
        <v>The Coppice, Kelvedon Hatch</v>
      </c>
      <c r="P160" t="s">
        <v>2312</v>
      </c>
      <c r="Q160" t="s">
        <v>2312</v>
      </c>
      <c r="R160" s="15">
        <f t="shared" si="109"/>
        <v>3772</v>
      </c>
      <c r="S160" s="3" t="str">
        <f t="shared" si="110"/>
        <v>The Manor</v>
      </c>
      <c r="T160">
        <f t="shared" si="111"/>
        <v>722</v>
      </c>
      <c r="U160">
        <f t="shared" si="112"/>
        <v>2685</v>
      </c>
      <c r="V160">
        <f t="shared" si="113"/>
        <v>457</v>
      </c>
      <c r="W160">
        <f t="shared" si="114"/>
        <v>38</v>
      </c>
      <c r="X160" s="17">
        <f t="shared" si="115"/>
        <v>135</v>
      </c>
      <c r="Y160">
        <f t="shared" si="116"/>
        <v>4208</v>
      </c>
      <c r="Z160">
        <f t="shared" si="117"/>
        <v>464</v>
      </c>
      <c r="AA160">
        <f t="shared" si="118"/>
        <v>841</v>
      </c>
      <c r="AB160" s="12">
        <f t="shared" si="119"/>
        <v>2277</v>
      </c>
      <c r="AC160">
        <f t="shared" si="120"/>
        <v>2332</v>
      </c>
      <c r="AD160" s="18">
        <f t="shared" si="121"/>
        <v>446</v>
      </c>
      <c r="AE160" s="12">
        <f t="shared" si="122"/>
        <v>1978</v>
      </c>
      <c r="AF160" s="11">
        <f t="shared" si="123"/>
        <v>534</v>
      </c>
      <c r="AG160" s="17">
        <f t="shared" si="124"/>
        <v>28571</v>
      </c>
      <c r="AH160" s="11">
        <f t="shared" si="125"/>
        <v>19</v>
      </c>
      <c r="AI160" t="str">
        <f t="shared" si="126"/>
        <v>II</v>
      </c>
      <c r="AJ160">
        <f t="shared" si="127"/>
        <v>965</v>
      </c>
      <c r="AK160">
        <f t="shared" si="128"/>
        <v>1361</v>
      </c>
      <c r="AL160" s="3">
        <f t="shared" si="129"/>
        <v>964</v>
      </c>
      <c r="AM160">
        <f t="shared" si="130"/>
        <v>2857</v>
      </c>
      <c r="AN160">
        <f t="shared" si="131"/>
        <v>2005</v>
      </c>
      <c r="AO160" s="11">
        <f t="shared" si="132"/>
        <v>1958</v>
      </c>
      <c r="AP160" s="3">
        <f t="shared" si="133"/>
        <v>914</v>
      </c>
      <c r="AQ160">
        <f t="shared" si="134"/>
        <v>817</v>
      </c>
      <c r="AR160">
        <f t="shared" si="135"/>
        <v>7305</v>
      </c>
      <c r="AS160" s="13" t="str">
        <f t="shared" si="136"/>
        <v>Adjacent, (83% overlap)</v>
      </c>
      <c r="AT160" t="str">
        <f t="shared" si="137"/>
        <v/>
      </c>
      <c r="AU160" t="str">
        <f t="shared" si="138"/>
        <v>Y</v>
      </c>
      <c r="AV160" s="3">
        <f t="shared" si="139"/>
        <v>498</v>
      </c>
      <c r="AW160">
        <f t="shared" si="140"/>
        <v>0</v>
      </c>
      <c r="AX160">
        <f t="shared" si="141"/>
        <v>0</v>
      </c>
      <c r="AY160" s="11">
        <f t="shared" si="142"/>
        <v>19.14</v>
      </c>
      <c r="AZ160">
        <f t="shared" si="143"/>
        <v>0</v>
      </c>
    </row>
    <row r="161" spans="1:52">
      <c r="A161">
        <v>193</v>
      </c>
      <c r="B161" s="27" t="str">
        <f t="shared" si="96"/>
        <v>160</v>
      </c>
      <c r="C161" s="28" t="s">
        <v>1618</v>
      </c>
      <c r="D161" s="27" t="str">
        <f t="shared" si="97"/>
        <v>Housing Site</v>
      </c>
      <c r="E161" t="str">
        <f t="shared" si="98"/>
        <v>0.23</v>
      </c>
      <c r="F161" t="str">
        <f t="shared" si="99"/>
        <v>B216</v>
      </c>
      <c r="G161" t="str">
        <f t="shared" si="100"/>
        <v/>
      </c>
      <c r="H161" s="11">
        <f t="shared" si="101"/>
        <v>474</v>
      </c>
      <c r="I161" t="str">
        <f t="shared" si="102"/>
        <v>Brentwood AQMA No.7</v>
      </c>
      <c r="J161">
        <f t="shared" si="103"/>
        <v>16306</v>
      </c>
      <c r="K161" t="str">
        <f t="shared" si="104"/>
        <v>Epping Forest</v>
      </c>
      <c r="L161">
        <f t="shared" si="105"/>
        <v>15477</v>
      </c>
      <c r="M161" t="str">
        <f t="shared" si="106"/>
        <v>Thames Estuary &amp; Marshes</v>
      </c>
      <c r="N161" s="12">
        <f t="shared" si="107"/>
        <v>750</v>
      </c>
      <c r="O161" t="str">
        <f t="shared" si="108"/>
        <v>Thorndon Park</v>
      </c>
      <c r="P161" t="s">
        <v>2312</v>
      </c>
      <c r="Q161" t="s">
        <v>2312</v>
      </c>
      <c r="R161" s="15">
        <f t="shared" si="109"/>
        <v>3774</v>
      </c>
      <c r="S161" s="3" t="str">
        <f t="shared" si="110"/>
        <v>Hutton Country Park</v>
      </c>
      <c r="T161">
        <f t="shared" si="111"/>
        <v>695</v>
      </c>
      <c r="U161" t="str">
        <f t="shared" si="112"/>
        <v>Adjacent, (0% overlap)</v>
      </c>
      <c r="V161">
        <f t="shared" si="113"/>
        <v>691</v>
      </c>
      <c r="W161">
        <f t="shared" si="114"/>
        <v>12</v>
      </c>
      <c r="X161" s="18">
        <f t="shared" si="115"/>
        <v>5</v>
      </c>
      <c r="Y161">
        <f t="shared" si="116"/>
        <v>4724</v>
      </c>
      <c r="Z161">
        <f t="shared" si="117"/>
        <v>137</v>
      </c>
      <c r="AA161">
        <f t="shared" si="118"/>
        <v>2460</v>
      </c>
      <c r="AB161" s="18">
        <f t="shared" si="119"/>
        <v>570</v>
      </c>
      <c r="AC161">
        <f t="shared" si="120"/>
        <v>553</v>
      </c>
      <c r="AD161" s="18">
        <f t="shared" si="121"/>
        <v>187</v>
      </c>
      <c r="AE161" s="18">
        <f t="shared" si="122"/>
        <v>182</v>
      </c>
      <c r="AF161" s="18">
        <f t="shared" si="123"/>
        <v>250</v>
      </c>
      <c r="AG161" s="19">
        <f t="shared" si="124"/>
        <v>18142</v>
      </c>
      <c r="AH161">
        <f t="shared" si="125"/>
        <v>102</v>
      </c>
      <c r="AI161" t="str">
        <f t="shared" si="126"/>
        <v>II</v>
      </c>
      <c r="AJ161">
        <f t="shared" si="127"/>
        <v>1168</v>
      </c>
      <c r="AK161">
        <f t="shared" si="128"/>
        <v>703</v>
      </c>
      <c r="AL161" s="14">
        <f t="shared" si="129"/>
        <v>313</v>
      </c>
      <c r="AM161">
        <f t="shared" si="130"/>
        <v>369</v>
      </c>
      <c r="AN161">
        <f t="shared" si="131"/>
        <v>194</v>
      </c>
      <c r="AO161" s="17">
        <f t="shared" si="132"/>
        <v>753</v>
      </c>
      <c r="AP161" s="3">
        <f t="shared" si="133"/>
        <v>1973</v>
      </c>
      <c r="AQ161">
        <f t="shared" si="134"/>
        <v>851</v>
      </c>
      <c r="AR161">
        <f t="shared" si="135"/>
        <v>4694</v>
      </c>
      <c r="AS161" s="13" t="str">
        <f t="shared" si="136"/>
        <v>Adjacent, (4% overlap)</v>
      </c>
      <c r="AT161" t="str">
        <f t="shared" si="137"/>
        <v/>
      </c>
      <c r="AU161" t="str">
        <f t="shared" si="138"/>
        <v/>
      </c>
      <c r="AV161" s="3">
        <f t="shared" si="139"/>
        <v>1976</v>
      </c>
      <c r="AW161">
        <f t="shared" si="140"/>
        <v>0</v>
      </c>
      <c r="AX161">
        <f t="shared" si="141"/>
        <v>0</v>
      </c>
      <c r="AY161">
        <f t="shared" si="142"/>
        <v>0</v>
      </c>
      <c r="AZ161">
        <f t="shared" si="143"/>
        <v>0</v>
      </c>
    </row>
    <row r="162" spans="1:52">
      <c r="A162">
        <v>194</v>
      </c>
      <c r="B162" s="27" t="str">
        <f t="shared" si="96"/>
        <v>161</v>
      </c>
      <c r="C162" s="28" t="s">
        <v>1653</v>
      </c>
      <c r="D162" s="27" t="str">
        <f t="shared" si="97"/>
        <v>Housing Site</v>
      </c>
      <c r="E162" t="str">
        <f t="shared" si="98"/>
        <v>0.43</v>
      </c>
      <c r="F162" t="str">
        <f t="shared" si="99"/>
        <v>B216</v>
      </c>
      <c r="G162" t="str">
        <f t="shared" si="100"/>
        <v/>
      </c>
      <c r="H162" s="11">
        <f t="shared" si="101"/>
        <v>474</v>
      </c>
      <c r="I162" t="str">
        <f t="shared" si="102"/>
        <v>Brentwood AQMA No.7</v>
      </c>
      <c r="J162">
        <f t="shared" si="103"/>
        <v>16306</v>
      </c>
      <c r="K162" t="str">
        <f t="shared" si="104"/>
        <v>Epping Forest</v>
      </c>
      <c r="L162">
        <f t="shared" si="105"/>
        <v>15418</v>
      </c>
      <c r="M162" t="str">
        <f t="shared" si="106"/>
        <v>Thames Estuary &amp; Marshes</v>
      </c>
      <c r="N162" s="12">
        <f t="shared" si="107"/>
        <v>716</v>
      </c>
      <c r="O162" t="str">
        <f t="shared" si="108"/>
        <v>Thorndon Park</v>
      </c>
      <c r="P162" t="s">
        <v>2312</v>
      </c>
      <c r="Q162" t="s">
        <v>2312</v>
      </c>
      <c r="R162" s="15">
        <f t="shared" si="109"/>
        <v>3759</v>
      </c>
      <c r="S162" s="3" t="str">
        <f t="shared" si="110"/>
        <v>Hutton Country Park</v>
      </c>
      <c r="T162">
        <f t="shared" si="111"/>
        <v>651</v>
      </c>
      <c r="U162" t="str">
        <f t="shared" si="112"/>
        <v>Adjacent, (0% overlap)</v>
      </c>
      <c r="V162">
        <f t="shared" si="113"/>
        <v>647</v>
      </c>
      <c r="W162">
        <f t="shared" si="114"/>
        <v>11</v>
      </c>
      <c r="X162" s="18">
        <f t="shared" si="115"/>
        <v>5</v>
      </c>
      <c r="Y162">
        <f t="shared" si="116"/>
        <v>4724</v>
      </c>
      <c r="Z162">
        <f t="shared" si="117"/>
        <v>137</v>
      </c>
      <c r="AA162">
        <f t="shared" si="118"/>
        <v>2460</v>
      </c>
      <c r="AB162" s="18">
        <f t="shared" si="119"/>
        <v>570</v>
      </c>
      <c r="AC162">
        <f t="shared" si="120"/>
        <v>553</v>
      </c>
      <c r="AD162" s="18">
        <f t="shared" si="121"/>
        <v>187</v>
      </c>
      <c r="AE162" s="18">
        <f t="shared" si="122"/>
        <v>182</v>
      </c>
      <c r="AF162" s="18">
        <f t="shared" si="123"/>
        <v>250</v>
      </c>
      <c r="AG162" s="19">
        <f t="shared" si="124"/>
        <v>18142</v>
      </c>
      <c r="AH162">
        <f t="shared" si="125"/>
        <v>102</v>
      </c>
      <c r="AI162" t="str">
        <f t="shared" si="126"/>
        <v>II</v>
      </c>
      <c r="AJ162">
        <f t="shared" si="127"/>
        <v>1109</v>
      </c>
      <c r="AK162">
        <f t="shared" si="128"/>
        <v>703</v>
      </c>
      <c r="AL162" s="14">
        <f t="shared" si="129"/>
        <v>313</v>
      </c>
      <c r="AM162">
        <f t="shared" si="130"/>
        <v>316</v>
      </c>
      <c r="AN162">
        <f t="shared" si="131"/>
        <v>194</v>
      </c>
      <c r="AO162" s="17">
        <f t="shared" si="132"/>
        <v>753</v>
      </c>
      <c r="AP162" s="3">
        <f t="shared" si="133"/>
        <v>1973</v>
      </c>
      <c r="AQ162">
        <f t="shared" si="134"/>
        <v>806</v>
      </c>
      <c r="AR162">
        <f t="shared" si="135"/>
        <v>4646</v>
      </c>
      <c r="AS162" s="13" t="str">
        <f t="shared" si="136"/>
        <v>Adjacent, (2% overlap)</v>
      </c>
      <c r="AT162" t="str">
        <f t="shared" si="137"/>
        <v/>
      </c>
      <c r="AU162" t="str">
        <f t="shared" si="138"/>
        <v/>
      </c>
      <c r="AV162" s="3">
        <f t="shared" si="139"/>
        <v>1930</v>
      </c>
      <c r="AW162">
        <f t="shared" si="140"/>
        <v>0</v>
      </c>
      <c r="AX162">
        <f t="shared" si="141"/>
        <v>0</v>
      </c>
      <c r="AY162">
        <f t="shared" si="142"/>
        <v>0</v>
      </c>
      <c r="AZ162">
        <f t="shared" si="143"/>
        <v>0</v>
      </c>
    </row>
    <row r="163" spans="1:52">
      <c r="A163">
        <v>195</v>
      </c>
      <c r="B163" s="27" t="str">
        <f t="shared" si="96"/>
        <v>162</v>
      </c>
      <c r="C163" s="28" t="s">
        <v>2424</v>
      </c>
      <c r="D163" s="27" t="str">
        <f t="shared" si="97"/>
        <v>Housing Site</v>
      </c>
      <c r="E163" t="str">
        <f t="shared" si="98"/>
        <v>4.1</v>
      </c>
      <c r="F163" t="str">
        <f t="shared" si="99"/>
        <v>G189</v>
      </c>
      <c r="G163" t="str">
        <f t="shared" si="100"/>
        <v/>
      </c>
      <c r="H163" s="11">
        <f t="shared" si="101"/>
        <v>676</v>
      </c>
      <c r="I163" t="str">
        <f t="shared" si="102"/>
        <v>Havering AQMA</v>
      </c>
      <c r="J163">
        <f t="shared" si="103"/>
        <v>18682</v>
      </c>
      <c r="K163" t="str">
        <f t="shared" si="104"/>
        <v>Epping Forest</v>
      </c>
      <c r="L163">
        <f t="shared" si="105"/>
        <v>11595</v>
      </c>
      <c r="M163" t="str">
        <f t="shared" si="106"/>
        <v>Thames Estuary &amp; Marshes</v>
      </c>
      <c r="N163" s="11">
        <f t="shared" si="107"/>
        <v>1795</v>
      </c>
      <c r="O163" t="str">
        <f t="shared" si="108"/>
        <v>Thorndon Park</v>
      </c>
      <c r="P163" t="s">
        <v>2312</v>
      </c>
      <c r="Q163" t="s">
        <v>2312</v>
      </c>
      <c r="R163" s="15">
        <f t="shared" si="109"/>
        <v>2199</v>
      </c>
      <c r="S163" s="3" t="str">
        <f t="shared" si="110"/>
        <v>Cranham Brickfields</v>
      </c>
      <c r="T163" s="11">
        <f t="shared" si="111"/>
        <v>76</v>
      </c>
      <c r="U163" t="str">
        <f t="shared" si="112"/>
        <v>Adjacent, (100% overlap)</v>
      </c>
      <c r="V163" s="11">
        <f t="shared" si="113"/>
        <v>16</v>
      </c>
      <c r="W163">
        <f t="shared" si="114"/>
        <v>30</v>
      </c>
      <c r="X163" s="11">
        <f t="shared" si="115"/>
        <v>781</v>
      </c>
      <c r="Y163">
        <f t="shared" si="116"/>
        <v>3659</v>
      </c>
      <c r="Z163">
        <f t="shared" si="117"/>
        <v>3728</v>
      </c>
      <c r="AA163">
        <f t="shared" si="118"/>
        <v>2869</v>
      </c>
      <c r="AB163" s="12">
        <f t="shared" si="119"/>
        <v>5271</v>
      </c>
      <c r="AC163">
        <f t="shared" si="120"/>
        <v>2795</v>
      </c>
      <c r="AD163" s="12">
        <f t="shared" si="121"/>
        <v>2114</v>
      </c>
      <c r="AE163" s="12">
        <f t="shared" si="122"/>
        <v>2829</v>
      </c>
      <c r="AF163" s="12">
        <f t="shared" si="123"/>
        <v>1844</v>
      </c>
      <c r="AG163" s="19">
        <f t="shared" si="124"/>
        <v>17534</v>
      </c>
      <c r="AH163" s="11">
        <f t="shared" si="125"/>
        <v>43</v>
      </c>
      <c r="AI163" t="str">
        <f t="shared" si="126"/>
        <v>I</v>
      </c>
      <c r="AJ163">
        <f t="shared" si="127"/>
        <v>2018</v>
      </c>
      <c r="AK163">
        <f t="shared" si="128"/>
        <v>4803</v>
      </c>
      <c r="AL163" s="3">
        <f t="shared" si="129"/>
        <v>1988</v>
      </c>
      <c r="AM163">
        <f t="shared" si="130"/>
        <v>4233</v>
      </c>
      <c r="AN163">
        <f t="shared" si="131"/>
        <v>2663</v>
      </c>
      <c r="AO163" s="17">
        <f t="shared" si="132"/>
        <v>690</v>
      </c>
      <c r="AP163" s="14" t="str">
        <f t="shared" si="133"/>
        <v>Adjacent, (5% overlap)</v>
      </c>
      <c r="AQ163" s="11">
        <f t="shared" si="134"/>
        <v>121</v>
      </c>
      <c r="AR163" s="12" t="str">
        <f t="shared" si="135"/>
        <v>Adjacent, (100% overlap)</v>
      </c>
      <c r="AS163" s="13" t="str">
        <f t="shared" si="136"/>
        <v>Adjacent, (100% overlap)</v>
      </c>
      <c r="AT163" t="str">
        <f t="shared" si="137"/>
        <v/>
      </c>
      <c r="AU163" t="str">
        <f t="shared" si="138"/>
        <v/>
      </c>
      <c r="AV163" s="14" t="str">
        <f t="shared" si="139"/>
        <v>Adjacent, (0% overlap)</v>
      </c>
      <c r="AW163">
        <f t="shared" si="140"/>
        <v>0</v>
      </c>
      <c r="AX163">
        <f t="shared" si="141"/>
        <v>0</v>
      </c>
      <c r="AY163" s="11">
        <f t="shared" si="142"/>
        <v>100</v>
      </c>
      <c r="AZ163">
        <f t="shared" si="143"/>
        <v>0</v>
      </c>
    </row>
    <row r="164" spans="1:52">
      <c r="A164">
        <v>196</v>
      </c>
      <c r="B164" s="27" t="str">
        <f t="shared" si="96"/>
        <v>163</v>
      </c>
      <c r="C164" s="28" t="s">
        <v>1663</v>
      </c>
      <c r="D164" s="27" t="str">
        <f t="shared" si="97"/>
        <v>Housing Site</v>
      </c>
      <c r="E164" t="str">
        <f t="shared" si="98"/>
        <v>0.15</v>
      </c>
      <c r="F164" t="str">
        <f t="shared" si="99"/>
        <v>G073</v>
      </c>
      <c r="G164" t="str">
        <f t="shared" si="100"/>
        <v/>
      </c>
      <c r="H164">
        <f t="shared" si="101"/>
        <v>4126</v>
      </c>
      <c r="I164" t="str">
        <f t="shared" si="102"/>
        <v>Brentwood AQMA No.5</v>
      </c>
      <c r="J164">
        <f t="shared" si="103"/>
        <v>14724</v>
      </c>
      <c r="K164" t="str">
        <f t="shared" si="104"/>
        <v>Epping Forest</v>
      </c>
      <c r="L164">
        <f t="shared" si="105"/>
        <v>21232</v>
      </c>
      <c r="M164" t="str">
        <f t="shared" si="106"/>
        <v>Thames Estuary &amp; Marshes</v>
      </c>
      <c r="N164">
        <f t="shared" si="107"/>
        <v>2224</v>
      </c>
      <c r="O164" t="str">
        <f t="shared" si="108"/>
        <v>The Coppice, Kelvedon Hatch</v>
      </c>
      <c r="P164" t="s">
        <v>2312</v>
      </c>
      <c r="Q164" t="s">
        <v>2312</v>
      </c>
      <c r="R164" s="15">
        <f t="shared" si="109"/>
        <v>5240</v>
      </c>
      <c r="S164" s="3" t="str">
        <f t="shared" si="110"/>
        <v>Hutton Country Park</v>
      </c>
      <c r="T164">
        <f t="shared" si="111"/>
        <v>1037</v>
      </c>
      <c r="U164">
        <f t="shared" si="112"/>
        <v>6244</v>
      </c>
      <c r="V164">
        <f t="shared" si="113"/>
        <v>638</v>
      </c>
      <c r="W164">
        <f t="shared" si="114"/>
        <v>99</v>
      </c>
      <c r="X164" s="18">
        <f t="shared" si="115"/>
        <v>106</v>
      </c>
      <c r="Y164">
        <f t="shared" si="116"/>
        <v>5817</v>
      </c>
      <c r="Z164">
        <f t="shared" si="117"/>
        <v>2705</v>
      </c>
      <c r="AA164">
        <f t="shared" si="118"/>
        <v>338</v>
      </c>
      <c r="AB164" s="12">
        <f t="shared" si="119"/>
        <v>5836</v>
      </c>
      <c r="AC164">
        <f t="shared" si="120"/>
        <v>5682</v>
      </c>
      <c r="AD164" s="12">
        <f t="shared" si="121"/>
        <v>2125</v>
      </c>
      <c r="AE164" s="12">
        <f t="shared" si="122"/>
        <v>5040</v>
      </c>
      <c r="AF164" s="12">
        <f t="shared" si="123"/>
        <v>1590</v>
      </c>
      <c r="AG164" s="17">
        <f t="shared" si="124"/>
        <v>29333</v>
      </c>
      <c r="AH164">
        <f t="shared" si="125"/>
        <v>523</v>
      </c>
      <c r="AI164" t="str">
        <f t="shared" si="126"/>
        <v>II</v>
      </c>
      <c r="AJ164">
        <f t="shared" si="127"/>
        <v>5055</v>
      </c>
      <c r="AK164">
        <f t="shared" si="128"/>
        <v>2978</v>
      </c>
      <c r="AL164" s="3">
        <f t="shared" si="129"/>
        <v>1585</v>
      </c>
      <c r="AM164">
        <f t="shared" si="130"/>
        <v>4735</v>
      </c>
      <c r="AN164">
        <f t="shared" si="131"/>
        <v>5719</v>
      </c>
      <c r="AO164" s="12">
        <f t="shared" si="132"/>
        <v>3735</v>
      </c>
      <c r="AP164" s="3">
        <f t="shared" si="133"/>
        <v>929</v>
      </c>
      <c r="AQ164">
        <f t="shared" si="134"/>
        <v>546</v>
      </c>
      <c r="AR164">
        <f t="shared" si="135"/>
        <v>11064</v>
      </c>
      <c r="AS164" s="13" t="str">
        <f t="shared" si="136"/>
        <v>Adjacent, (100% overlap)</v>
      </c>
      <c r="AT164" t="str">
        <f t="shared" si="137"/>
        <v/>
      </c>
      <c r="AU164" t="str">
        <f t="shared" si="138"/>
        <v/>
      </c>
      <c r="AV164" s="3">
        <f t="shared" si="139"/>
        <v>97</v>
      </c>
      <c r="AW164">
        <f t="shared" si="140"/>
        <v>0</v>
      </c>
      <c r="AX164">
        <f t="shared" si="141"/>
        <v>0</v>
      </c>
      <c r="AY164" s="11">
        <f t="shared" si="142"/>
        <v>100</v>
      </c>
      <c r="AZ164">
        <f t="shared" si="143"/>
        <v>0</v>
      </c>
    </row>
    <row r="165" spans="1:52">
      <c r="A165">
        <v>199</v>
      </c>
      <c r="B165" s="27" t="str">
        <f t="shared" si="96"/>
        <v>164</v>
      </c>
      <c r="C165" s="28" t="s">
        <v>1674</v>
      </c>
      <c r="D165" s="27" t="str">
        <f t="shared" si="97"/>
        <v>Housing Site</v>
      </c>
      <c r="E165" t="str">
        <f t="shared" si="98"/>
        <v>3.46</v>
      </c>
      <c r="F165" t="str">
        <f t="shared" si="99"/>
        <v>G074</v>
      </c>
      <c r="G165" t="str">
        <f t="shared" si="100"/>
        <v/>
      </c>
      <c r="H165">
        <f t="shared" si="101"/>
        <v>3940</v>
      </c>
      <c r="I165" t="str">
        <f t="shared" si="102"/>
        <v>Brentwood AQMA No.5</v>
      </c>
      <c r="J165">
        <f t="shared" si="103"/>
        <v>14713</v>
      </c>
      <c r="K165" t="str">
        <f t="shared" si="104"/>
        <v>Epping Forest</v>
      </c>
      <c r="L165">
        <f t="shared" si="105"/>
        <v>21156</v>
      </c>
      <c r="M165" t="str">
        <f t="shared" si="106"/>
        <v>Thames Estuary &amp; Marshes</v>
      </c>
      <c r="N165">
        <f t="shared" si="107"/>
        <v>2226</v>
      </c>
      <c r="O165" t="str">
        <f t="shared" si="108"/>
        <v>The Coppice, Kelvedon Hatch</v>
      </c>
      <c r="P165" t="s">
        <v>2312</v>
      </c>
      <c r="Q165" t="s">
        <v>2312</v>
      </c>
      <c r="R165" s="15">
        <f t="shared" si="109"/>
        <v>5110</v>
      </c>
      <c r="S165" s="3" t="str">
        <f t="shared" si="110"/>
        <v>Hutton Country Park</v>
      </c>
      <c r="T165">
        <f t="shared" si="111"/>
        <v>1050</v>
      </c>
      <c r="U165">
        <f t="shared" si="112"/>
        <v>6244</v>
      </c>
      <c r="V165">
        <f t="shared" si="113"/>
        <v>657</v>
      </c>
      <c r="W165" s="11" t="str">
        <f t="shared" si="114"/>
        <v>Adjacent, (0% overlap)</v>
      </c>
      <c r="X165" s="17">
        <f t="shared" si="115"/>
        <v>121</v>
      </c>
      <c r="Y165">
        <f t="shared" si="116"/>
        <v>5618</v>
      </c>
      <c r="Z165">
        <f t="shared" si="117"/>
        <v>2712</v>
      </c>
      <c r="AA165">
        <f t="shared" si="118"/>
        <v>116</v>
      </c>
      <c r="AB165" s="12">
        <f t="shared" si="119"/>
        <v>5837</v>
      </c>
      <c r="AC165">
        <f t="shared" si="120"/>
        <v>5679</v>
      </c>
      <c r="AD165" s="12">
        <f t="shared" si="121"/>
        <v>1967</v>
      </c>
      <c r="AE165" s="12">
        <f t="shared" si="122"/>
        <v>4964</v>
      </c>
      <c r="AF165" s="12">
        <f t="shared" si="123"/>
        <v>1589</v>
      </c>
      <c r="AG165" s="17">
        <f t="shared" si="124"/>
        <v>29333</v>
      </c>
      <c r="AH165">
        <f t="shared" si="125"/>
        <v>508</v>
      </c>
      <c r="AI165" t="str">
        <f t="shared" si="126"/>
        <v>II</v>
      </c>
      <c r="AJ165">
        <f t="shared" si="127"/>
        <v>5073</v>
      </c>
      <c r="AK165">
        <f t="shared" si="128"/>
        <v>2966</v>
      </c>
      <c r="AL165" s="3">
        <f t="shared" si="129"/>
        <v>1391</v>
      </c>
      <c r="AM165">
        <f t="shared" si="130"/>
        <v>4680</v>
      </c>
      <c r="AN165">
        <f t="shared" si="131"/>
        <v>5722</v>
      </c>
      <c r="AO165" s="12">
        <f t="shared" si="132"/>
        <v>3674</v>
      </c>
      <c r="AP165" s="3">
        <f t="shared" si="133"/>
        <v>697</v>
      </c>
      <c r="AQ165" s="11">
        <f t="shared" si="134"/>
        <v>338</v>
      </c>
      <c r="AR165">
        <f t="shared" si="135"/>
        <v>11045</v>
      </c>
      <c r="AS165" s="13" t="str">
        <f t="shared" si="136"/>
        <v>Adjacent, (100% overlap)</v>
      </c>
      <c r="AT165" t="str">
        <f t="shared" si="137"/>
        <v/>
      </c>
      <c r="AU165" t="str">
        <f t="shared" si="138"/>
        <v/>
      </c>
      <c r="AV165" s="3">
        <f t="shared" si="139"/>
        <v>105</v>
      </c>
      <c r="AW165">
        <f t="shared" si="140"/>
        <v>0</v>
      </c>
      <c r="AX165">
        <f t="shared" si="141"/>
        <v>0</v>
      </c>
      <c r="AY165" s="11">
        <f t="shared" si="142"/>
        <v>100</v>
      </c>
      <c r="AZ165">
        <f t="shared" si="143"/>
        <v>0</v>
      </c>
    </row>
    <row r="166" spans="1:52">
      <c r="A166">
        <v>197</v>
      </c>
      <c r="B166" s="27" t="str">
        <f t="shared" si="96"/>
        <v>165</v>
      </c>
      <c r="C166" s="28" t="s">
        <v>1625</v>
      </c>
      <c r="D166" s="27" t="str">
        <f t="shared" si="97"/>
        <v>Housing Site</v>
      </c>
      <c r="E166" t="str">
        <f t="shared" si="98"/>
        <v>0.31</v>
      </c>
      <c r="F166" t="str">
        <f t="shared" si="99"/>
        <v>B181</v>
      </c>
      <c r="G166" t="str">
        <f t="shared" si="100"/>
        <v/>
      </c>
      <c r="H166">
        <f t="shared" si="101"/>
        <v>2005</v>
      </c>
      <c r="I166" t="str">
        <f t="shared" si="102"/>
        <v>Havering AQMA</v>
      </c>
      <c r="J166">
        <f t="shared" si="103"/>
        <v>16364</v>
      </c>
      <c r="K166" t="str">
        <f t="shared" si="104"/>
        <v>Epping Forest</v>
      </c>
      <c r="L166">
        <f t="shared" si="105"/>
        <v>14474</v>
      </c>
      <c r="M166" t="str">
        <f t="shared" si="106"/>
        <v>Thames Estuary &amp; Marshes</v>
      </c>
      <c r="N166" s="12">
        <f t="shared" si="107"/>
        <v>764</v>
      </c>
      <c r="O166" t="str">
        <f t="shared" si="108"/>
        <v>Thorndon Park</v>
      </c>
      <c r="P166" t="s">
        <v>2312</v>
      </c>
      <c r="Q166" t="s">
        <v>2312</v>
      </c>
      <c r="R166" s="15">
        <f t="shared" si="109"/>
        <v>3637</v>
      </c>
      <c r="S166" s="3" t="str">
        <f t="shared" si="110"/>
        <v>The Manor</v>
      </c>
      <c r="T166" s="11">
        <f t="shared" si="111"/>
        <v>271</v>
      </c>
      <c r="U166">
        <f t="shared" si="112"/>
        <v>4</v>
      </c>
      <c r="V166" s="11">
        <f t="shared" si="113"/>
        <v>195</v>
      </c>
      <c r="W166">
        <f t="shared" si="114"/>
        <v>59</v>
      </c>
      <c r="X166" s="18">
        <f t="shared" si="115"/>
        <v>13</v>
      </c>
      <c r="Y166">
        <f t="shared" si="116"/>
        <v>3338</v>
      </c>
      <c r="Z166">
        <f t="shared" si="117"/>
        <v>738</v>
      </c>
      <c r="AA166">
        <f t="shared" si="118"/>
        <v>1055</v>
      </c>
      <c r="AB166" s="12">
        <f t="shared" si="119"/>
        <v>2438</v>
      </c>
      <c r="AC166">
        <f t="shared" si="120"/>
        <v>164</v>
      </c>
      <c r="AD166" s="18">
        <f t="shared" si="121"/>
        <v>199</v>
      </c>
      <c r="AE166" s="18">
        <f t="shared" si="122"/>
        <v>49</v>
      </c>
      <c r="AF166" s="18" t="str">
        <f t="shared" si="123"/>
        <v>Adjacent, (0% overlap)</v>
      </c>
      <c r="AG166" s="19">
        <f t="shared" si="124"/>
        <v>17174</v>
      </c>
      <c r="AH166">
        <f t="shared" si="125"/>
        <v>76</v>
      </c>
      <c r="AI166" t="str">
        <f t="shared" si="126"/>
        <v>II</v>
      </c>
      <c r="AJ166">
        <f t="shared" si="127"/>
        <v>787</v>
      </c>
      <c r="AK166">
        <f t="shared" si="128"/>
        <v>2174</v>
      </c>
      <c r="AL166" s="3">
        <f t="shared" si="129"/>
        <v>769</v>
      </c>
      <c r="AM166">
        <f t="shared" si="130"/>
        <v>1386</v>
      </c>
      <c r="AN166">
        <f t="shared" si="131"/>
        <v>26</v>
      </c>
      <c r="AO166" s="18">
        <f t="shared" si="132"/>
        <v>4</v>
      </c>
      <c r="AP166" s="3">
        <f t="shared" si="133"/>
        <v>1539</v>
      </c>
      <c r="AQ166" s="11">
        <f t="shared" si="134"/>
        <v>157</v>
      </c>
      <c r="AR166">
        <f t="shared" si="135"/>
        <v>2881</v>
      </c>
      <c r="AS166" s="3">
        <f t="shared" si="136"/>
        <v>132</v>
      </c>
      <c r="AT166" t="str">
        <f t="shared" si="137"/>
        <v/>
      </c>
      <c r="AU166" t="str">
        <f t="shared" si="138"/>
        <v/>
      </c>
      <c r="AV166" s="3">
        <f t="shared" si="139"/>
        <v>330</v>
      </c>
      <c r="AW166">
        <f t="shared" si="140"/>
        <v>0</v>
      </c>
      <c r="AX166">
        <f t="shared" si="141"/>
        <v>0</v>
      </c>
      <c r="AY166">
        <f t="shared" si="142"/>
        <v>0</v>
      </c>
      <c r="AZ166">
        <f t="shared" si="143"/>
        <v>0</v>
      </c>
    </row>
    <row r="167" spans="1:52">
      <c r="A167">
        <v>198</v>
      </c>
      <c r="B167" s="27" t="str">
        <f t="shared" si="96"/>
        <v>166</v>
      </c>
      <c r="C167" s="28" t="s">
        <v>1668</v>
      </c>
      <c r="D167" s="27" t="str">
        <f t="shared" si="97"/>
        <v>Housing Site</v>
      </c>
      <c r="E167" t="str">
        <f t="shared" si="98"/>
        <v>2.35</v>
      </c>
      <c r="F167" t="str">
        <f t="shared" si="99"/>
        <v>G098</v>
      </c>
      <c r="G167" t="str">
        <f t="shared" si="100"/>
        <v/>
      </c>
      <c r="H167" s="11">
        <f t="shared" si="101"/>
        <v>770</v>
      </c>
      <c r="I167" t="str">
        <f t="shared" si="102"/>
        <v>Brentwood AQMA No.7</v>
      </c>
      <c r="J167">
        <f t="shared" si="103"/>
        <v>15138</v>
      </c>
      <c r="K167" t="str">
        <f t="shared" si="104"/>
        <v>Epping Forest</v>
      </c>
      <c r="L167">
        <f t="shared" si="105"/>
        <v>16078</v>
      </c>
      <c r="M167" t="str">
        <f t="shared" si="106"/>
        <v>Thames Estuary &amp; Marshes</v>
      </c>
      <c r="N167" s="11">
        <f t="shared" si="107"/>
        <v>1292</v>
      </c>
      <c r="O167" t="str">
        <f t="shared" si="108"/>
        <v>Thorndon Park</v>
      </c>
      <c r="P167" t="s">
        <v>2312</v>
      </c>
      <c r="Q167" t="s">
        <v>2312</v>
      </c>
      <c r="R167" s="15">
        <f t="shared" si="109"/>
        <v>3151</v>
      </c>
      <c r="S167" s="3" t="str">
        <f t="shared" si="110"/>
        <v>The Manor</v>
      </c>
      <c r="T167">
        <f t="shared" si="111"/>
        <v>1086</v>
      </c>
      <c r="U167">
        <f t="shared" si="112"/>
        <v>358</v>
      </c>
      <c r="V167">
        <f t="shared" si="113"/>
        <v>541</v>
      </c>
      <c r="W167" s="11" t="str">
        <f t="shared" si="114"/>
        <v>Adjacent, (21% overlap)</v>
      </c>
      <c r="X167" s="18">
        <f t="shared" si="115"/>
        <v>107</v>
      </c>
      <c r="Y167">
        <f t="shared" si="116"/>
        <v>3470</v>
      </c>
      <c r="Z167">
        <f t="shared" si="117"/>
        <v>10</v>
      </c>
      <c r="AA167">
        <f t="shared" si="118"/>
        <v>1344</v>
      </c>
      <c r="AB167" s="11">
        <f t="shared" si="119"/>
        <v>969</v>
      </c>
      <c r="AC167">
        <f t="shared" si="120"/>
        <v>1310</v>
      </c>
      <c r="AD167" s="18">
        <f t="shared" si="121"/>
        <v>516</v>
      </c>
      <c r="AE167" s="18">
        <f t="shared" si="122"/>
        <v>0</v>
      </c>
      <c r="AF167" s="18" t="str">
        <f t="shared" si="123"/>
        <v>Adjacent, (0% overlap)</v>
      </c>
      <c r="AG167" s="19">
        <f t="shared" si="124"/>
        <v>20183</v>
      </c>
      <c r="AH167">
        <f t="shared" si="125"/>
        <v>177</v>
      </c>
      <c r="AI167" t="str">
        <f t="shared" si="126"/>
        <v>II</v>
      </c>
      <c r="AJ167">
        <f t="shared" si="127"/>
        <v>1335</v>
      </c>
      <c r="AK167">
        <f t="shared" si="128"/>
        <v>567</v>
      </c>
      <c r="AL167" s="14">
        <f t="shared" si="129"/>
        <v>241</v>
      </c>
      <c r="AM167">
        <f t="shared" si="130"/>
        <v>212</v>
      </c>
      <c r="AN167">
        <f t="shared" si="131"/>
        <v>76</v>
      </c>
      <c r="AO167" s="18">
        <f t="shared" si="132"/>
        <v>41</v>
      </c>
      <c r="AP167" s="3">
        <f t="shared" si="133"/>
        <v>737</v>
      </c>
      <c r="AQ167">
        <f t="shared" si="134"/>
        <v>573</v>
      </c>
      <c r="AR167">
        <f t="shared" si="135"/>
        <v>4657</v>
      </c>
      <c r="AS167" s="3">
        <f t="shared" si="136"/>
        <v>86</v>
      </c>
      <c r="AT167" t="str">
        <f t="shared" si="137"/>
        <v/>
      </c>
      <c r="AU167" t="str">
        <f t="shared" si="138"/>
        <v/>
      </c>
      <c r="AV167" s="3">
        <f t="shared" si="139"/>
        <v>1301</v>
      </c>
      <c r="AW167">
        <f t="shared" si="140"/>
        <v>0</v>
      </c>
      <c r="AX167">
        <f t="shared" si="141"/>
        <v>0</v>
      </c>
      <c r="AY167">
        <f t="shared" si="142"/>
        <v>0</v>
      </c>
      <c r="AZ167">
        <f t="shared" si="143"/>
        <v>0</v>
      </c>
    </row>
    <row r="168" spans="1:52">
      <c r="A168">
        <v>200</v>
      </c>
      <c r="B168" s="27" t="str">
        <f t="shared" si="96"/>
        <v>167</v>
      </c>
      <c r="C168" s="28" t="s">
        <v>1680</v>
      </c>
      <c r="D168" s="27" t="str">
        <f t="shared" si="97"/>
        <v>Housing Site</v>
      </c>
      <c r="E168" t="str">
        <f t="shared" si="98"/>
        <v>1.45</v>
      </c>
      <c r="F168" t="str">
        <f t="shared" si="99"/>
        <v>G031</v>
      </c>
      <c r="G168" t="str">
        <f t="shared" si="100"/>
        <v/>
      </c>
      <c r="H168">
        <f t="shared" si="101"/>
        <v>1373</v>
      </c>
      <c r="I168" t="str">
        <f t="shared" si="102"/>
        <v>Havering AQMA</v>
      </c>
      <c r="J168">
        <f t="shared" si="103"/>
        <v>15781</v>
      </c>
      <c r="K168" t="str">
        <f t="shared" si="104"/>
        <v>Epping Forest</v>
      </c>
      <c r="L168">
        <f t="shared" si="105"/>
        <v>14869</v>
      </c>
      <c r="M168" t="str">
        <f t="shared" si="106"/>
        <v>Thames Estuary &amp; Marshes</v>
      </c>
      <c r="N168" s="11">
        <f t="shared" si="107"/>
        <v>1316</v>
      </c>
      <c r="O168" t="str">
        <f t="shared" si="108"/>
        <v>Thorndon Park</v>
      </c>
      <c r="P168" t="s">
        <v>2312</v>
      </c>
      <c r="Q168" t="s">
        <v>2312</v>
      </c>
      <c r="R168" s="15">
        <f t="shared" si="109"/>
        <v>2999</v>
      </c>
      <c r="S168" s="3" t="str">
        <f t="shared" si="110"/>
        <v>The Manor</v>
      </c>
      <c r="T168" s="11">
        <f t="shared" si="111"/>
        <v>113</v>
      </c>
      <c r="U168" t="str">
        <f t="shared" si="112"/>
        <v>Adjacent, (100% overlap)</v>
      </c>
      <c r="V168" s="11">
        <f t="shared" si="113"/>
        <v>108</v>
      </c>
      <c r="W168" s="11" t="str">
        <f t="shared" si="114"/>
        <v>Adjacent, (0% overlap)</v>
      </c>
      <c r="X168" s="18">
        <f t="shared" si="115"/>
        <v>12</v>
      </c>
      <c r="Y168">
        <f t="shared" si="116"/>
        <v>2701</v>
      </c>
      <c r="Z168">
        <f t="shared" si="117"/>
        <v>394</v>
      </c>
      <c r="AA168">
        <f t="shared" si="118"/>
        <v>461</v>
      </c>
      <c r="AB168" s="12">
        <f t="shared" si="119"/>
        <v>2537</v>
      </c>
      <c r="AC168">
        <f t="shared" si="120"/>
        <v>22</v>
      </c>
      <c r="AD168" s="18">
        <f t="shared" si="121"/>
        <v>340</v>
      </c>
      <c r="AE168" s="18">
        <f t="shared" si="122"/>
        <v>330</v>
      </c>
      <c r="AF168" s="11">
        <f t="shared" si="123"/>
        <v>436</v>
      </c>
      <c r="AG168" s="19">
        <f t="shared" si="124"/>
        <v>17534</v>
      </c>
      <c r="AH168" s="11">
        <f t="shared" si="125"/>
        <v>17</v>
      </c>
      <c r="AI168" t="str">
        <f t="shared" si="126"/>
        <v>II</v>
      </c>
      <c r="AJ168" s="11">
        <f t="shared" si="127"/>
        <v>286</v>
      </c>
      <c r="AK168">
        <f t="shared" si="128"/>
        <v>2198</v>
      </c>
      <c r="AL168" s="14">
        <f t="shared" si="129"/>
        <v>268</v>
      </c>
      <c r="AM168">
        <f t="shared" si="130"/>
        <v>1219</v>
      </c>
      <c r="AN168">
        <f t="shared" si="131"/>
        <v>390</v>
      </c>
      <c r="AO168" s="18">
        <f t="shared" si="132"/>
        <v>536</v>
      </c>
      <c r="AP168" s="3">
        <f t="shared" si="133"/>
        <v>1130</v>
      </c>
      <c r="AQ168" s="12" t="str">
        <f t="shared" si="134"/>
        <v>Adjacent, (100% overlap)</v>
      </c>
      <c r="AR168">
        <f t="shared" si="135"/>
        <v>2920</v>
      </c>
      <c r="AS168" s="13" t="str">
        <f t="shared" si="136"/>
        <v>Adjacent, (100% overlap)</v>
      </c>
      <c r="AT168" t="str">
        <f t="shared" si="137"/>
        <v/>
      </c>
      <c r="AU168" t="str">
        <f t="shared" si="138"/>
        <v/>
      </c>
      <c r="AV168" s="3">
        <f t="shared" si="139"/>
        <v>863</v>
      </c>
      <c r="AW168">
        <f t="shared" si="140"/>
        <v>0</v>
      </c>
      <c r="AX168">
        <f t="shared" si="141"/>
        <v>0</v>
      </c>
      <c r="AY168" s="11">
        <f t="shared" si="142"/>
        <v>64.326999999999998</v>
      </c>
      <c r="AZ168">
        <f t="shared" si="143"/>
        <v>35.673000000000002</v>
      </c>
    </row>
    <row r="169" spans="1:52">
      <c r="A169">
        <v>201</v>
      </c>
      <c r="B169" s="27" t="str">
        <f t="shared" si="96"/>
        <v>168</v>
      </c>
      <c r="C169" s="28" t="s">
        <v>1686</v>
      </c>
      <c r="D169" s="27" t="str">
        <f t="shared" si="97"/>
        <v>Housing Site</v>
      </c>
      <c r="E169" t="str">
        <f t="shared" si="98"/>
        <v>0.73</v>
      </c>
      <c r="F169" t="str">
        <f t="shared" si="99"/>
        <v/>
      </c>
      <c r="G169" t="str">
        <f t="shared" si="100"/>
        <v/>
      </c>
      <c r="H169">
        <f t="shared" si="101"/>
        <v>4267</v>
      </c>
      <c r="I169" t="str">
        <f t="shared" si="102"/>
        <v>Brentwood AQMA No.4</v>
      </c>
      <c r="J169">
        <f t="shared" si="103"/>
        <v>12234</v>
      </c>
      <c r="K169" t="str">
        <f t="shared" si="104"/>
        <v>Epping Forest</v>
      </c>
      <c r="L169">
        <f t="shared" si="105"/>
        <v>21671</v>
      </c>
      <c r="M169" t="str">
        <f t="shared" si="106"/>
        <v>Thames Estuary &amp; Marshes</v>
      </c>
      <c r="N169" s="12">
        <f t="shared" si="107"/>
        <v>39</v>
      </c>
      <c r="O169" t="str">
        <f t="shared" si="108"/>
        <v>The Coppice, Kelvedon Hatch</v>
      </c>
      <c r="P169" t="s">
        <v>2312</v>
      </c>
      <c r="Q169" t="s">
        <v>2312</v>
      </c>
      <c r="R169" s="15">
        <f t="shared" si="109"/>
        <v>5837</v>
      </c>
      <c r="S169" s="3" t="str">
        <f t="shared" si="110"/>
        <v>The Manor</v>
      </c>
      <c r="T169" s="11">
        <f t="shared" si="111"/>
        <v>39</v>
      </c>
      <c r="U169">
        <f t="shared" si="112"/>
        <v>5977</v>
      </c>
      <c r="V169" s="11">
        <f t="shared" si="113"/>
        <v>39</v>
      </c>
      <c r="W169">
        <f t="shared" si="114"/>
        <v>48</v>
      </c>
      <c r="X169" s="17">
        <f t="shared" si="115"/>
        <v>113</v>
      </c>
      <c r="Y169">
        <f t="shared" si="116"/>
        <v>5808</v>
      </c>
      <c r="Z169">
        <f t="shared" si="117"/>
        <v>120</v>
      </c>
      <c r="AA169">
        <f t="shared" si="118"/>
        <v>747</v>
      </c>
      <c r="AB169" s="12">
        <f t="shared" si="119"/>
        <v>5559</v>
      </c>
      <c r="AC169">
        <f t="shared" si="120"/>
        <v>5559</v>
      </c>
      <c r="AD169" s="18">
        <f t="shared" si="121"/>
        <v>24</v>
      </c>
      <c r="AE169" s="12">
        <f t="shared" si="122"/>
        <v>5283</v>
      </c>
      <c r="AF169" s="18">
        <f t="shared" si="123"/>
        <v>99</v>
      </c>
      <c r="AG169" s="19">
        <f t="shared" si="124"/>
        <v>15771</v>
      </c>
      <c r="AH169">
        <f t="shared" si="125"/>
        <v>155</v>
      </c>
      <c r="AI169" t="str">
        <f t="shared" si="126"/>
        <v>II*</v>
      </c>
      <c r="AJ169">
        <f t="shared" si="127"/>
        <v>3445</v>
      </c>
      <c r="AK169">
        <f t="shared" si="128"/>
        <v>670</v>
      </c>
      <c r="AL169" s="3">
        <f t="shared" si="129"/>
        <v>3446</v>
      </c>
      <c r="AM169">
        <f t="shared" si="130"/>
        <v>5613</v>
      </c>
      <c r="AN169">
        <f t="shared" si="131"/>
        <v>5306</v>
      </c>
      <c r="AO169" s="12">
        <f t="shared" si="132"/>
        <v>2806</v>
      </c>
      <c r="AP169" s="3">
        <f t="shared" si="133"/>
        <v>2135</v>
      </c>
      <c r="AQ169" s="11">
        <f t="shared" si="134"/>
        <v>35</v>
      </c>
      <c r="AR169">
        <f t="shared" si="135"/>
        <v>10489</v>
      </c>
      <c r="AS169" s="13" t="str">
        <f t="shared" si="136"/>
        <v>Adjacent, (90% overlap)</v>
      </c>
      <c r="AT169" t="str">
        <f t="shared" si="137"/>
        <v>Y</v>
      </c>
      <c r="AU169" t="str">
        <f t="shared" si="138"/>
        <v/>
      </c>
      <c r="AV169" s="3">
        <f t="shared" si="139"/>
        <v>425</v>
      </c>
      <c r="AW169">
        <f t="shared" si="140"/>
        <v>0</v>
      </c>
      <c r="AX169">
        <f t="shared" si="141"/>
        <v>0</v>
      </c>
      <c r="AY169" s="11">
        <f t="shared" si="142"/>
        <v>100</v>
      </c>
      <c r="AZ169">
        <f t="shared" si="143"/>
        <v>0</v>
      </c>
    </row>
    <row r="170" spans="1:52">
      <c r="A170">
        <v>202</v>
      </c>
      <c r="B170" s="27" t="str">
        <f t="shared" si="96"/>
        <v>169</v>
      </c>
      <c r="C170" s="28" t="s">
        <v>1690</v>
      </c>
      <c r="D170" s="27" t="str">
        <f t="shared" si="97"/>
        <v>Housing Site</v>
      </c>
      <c r="E170" t="str">
        <f t="shared" si="98"/>
        <v>0.21</v>
      </c>
      <c r="F170" t="str">
        <f t="shared" si="99"/>
        <v/>
      </c>
      <c r="G170" t="str">
        <f t="shared" si="100"/>
        <v/>
      </c>
      <c r="H170" s="11">
        <f t="shared" si="101"/>
        <v>231</v>
      </c>
      <c r="I170" t="str">
        <f t="shared" si="102"/>
        <v>Brentwood AQMA No.7</v>
      </c>
      <c r="J170">
        <f t="shared" si="103"/>
        <v>15868</v>
      </c>
      <c r="K170" t="str">
        <f t="shared" si="104"/>
        <v>Epping Forest</v>
      </c>
      <c r="L170">
        <f t="shared" si="105"/>
        <v>15745</v>
      </c>
      <c r="M170" t="str">
        <f t="shared" si="106"/>
        <v>Thames Estuary &amp; Marshes</v>
      </c>
      <c r="N170" s="11">
        <f t="shared" si="107"/>
        <v>854</v>
      </c>
      <c r="O170" t="str">
        <f t="shared" si="108"/>
        <v>Thorndon Park</v>
      </c>
      <c r="P170" t="s">
        <v>2312</v>
      </c>
      <c r="Q170" t="s">
        <v>2312</v>
      </c>
      <c r="R170" s="15">
        <f t="shared" si="109"/>
        <v>4025</v>
      </c>
      <c r="S170" s="3" t="str">
        <f t="shared" si="110"/>
        <v>The Manor</v>
      </c>
      <c r="T170">
        <f t="shared" si="111"/>
        <v>856</v>
      </c>
      <c r="U170">
        <f t="shared" si="112"/>
        <v>198</v>
      </c>
      <c r="V170">
        <f t="shared" si="113"/>
        <v>854</v>
      </c>
      <c r="W170">
        <f t="shared" si="114"/>
        <v>224</v>
      </c>
      <c r="X170" s="18">
        <f t="shared" si="115"/>
        <v>55</v>
      </c>
      <c r="Y170">
        <f t="shared" si="116"/>
        <v>4334</v>
      </c>
      <c r="Z170">
        <f t="shared" si="117"/>
        <v>76</v>
      </c>
      <c r="AA170">
        <f t="shared" si="118"/>
        <v>2016</v>
      </c>
      <c r="AB170" s="18">
        <f t="shared" si="119"/>
        <v>451</v>
      </c>
      <c r="AC170">
        <f t="shared" si="120"/>
        <v>699</v>
      </c>
      <c r="AD170" s="18">
        <f t="shared" si="121"/>
        <v>0</v>
      </c>
      <c r="AE170" s="18">
        <f t="shared" si="122"/>
        <v>117</v>
      </c>
      <c r="AF170" s="18">
        <f t="shared" si="123"/>
        <v>3</v>
      </c>
      <c r="AG170" s="17">
        <f t="shared" si="124"/>
        <v>26013</v>
      </c>
      <c r="AH170">
        <f t="shared" si="125"/>
        <v>101</v>
      </c>
      <c r="AI170" t="str">
        <f t="shared" si="126"/>
        <v>II</v>
      </c>
      <c r="AJ170">
        <f t="shared" si="127"/>
        <v>1529</v>
      </c>
      <c r="AK170">
        <f t="shared" si="128"/>
        <v>298</v>
      </c>
      <c r="AL170" s="13" t="str">
        <f t="shared" si="129"/>
        <v>Adjacent, (7% overlap)</v>
      </c>
      <c r="AM170">
        <f t="shared" si="130"/>
        <v>426</v>
      </c>
      <c r="AN170">
        <f t="shared" si="131"/>
        <v>136</v>
      </c>
      <c r="AO170" s="18">
        <f t="shared" si="132"/>
        <v>522</v>
      </c>
      <c r="AP170" s="3">
        <f t="shared" si="133"/>
        <v>1572</v>
      </c>
      <c r="AQ170">
        <f t="shared" si="134"/>
        <v>1013</v>
      </c>
      <c r="AR170">
        <f t="shared" si="135"/>
        <v>4771</v>
      </c>
      <c r="AS170" s="3">
        <f t="shared" si="136"/>
        <v>198</v>
      </c>
      <c r="AT170" t="str">
        <f t="shared" si="137"/>
        <v/>
      </c>
      <c r="AU170" t="str">
        <f t="shared" si="138"/>
        <v/>
      </c>
      <c r="AV170" s="3">
        <f t="shared" si="139"/>
        <v>1994</v>
      </c>
      <c r="AW170">
        <f t="shared" si="140"/>
        <v>0</v>
      </c>
      <c r="AX170">
        <f t="shared" si="141"/>
        <v>0</v>
      </c>
      <c r="AY170">
        <f t="shared" si="142"/>
        <v>0</v>
      </c>
      <c r="AZ170">
        <f t="shared" si="143"/>
        <v>0</v>
      </c>
    </row>
    <row r="171" spans="1:52">
      <c r="A171">
        <v>203</v>
      </c>
      <c r="B171" s="27" t="str">
        <f t="shared" si="96"/>
        <v>170</v>
      </c>
      <c r="C171" s="28" t="s">
        <v>1694</v>
      </c>
      <c r="D171" s="27" t="str">
        <f t="shared" si="97"/>
        <v>Housing Site</v>
      </c>
      <c r="E171" t="str">
        <f t="shared" si="98"/>
        <v>0.34</v>
      </c>
      <c r="F171" t="str">
        <f t="shared" si="99"/>
        <v>B148</v>
      </c>
      <c r="G171" t="str">
        <f t="shared" si="100"/>
        <v/>
      </c>
      <c r="H171">
        <f t="shared" si="101"/>
        <v>1345</v>
      </c>
      <c r="I171" t="str">
        <f t="shared" si="102"/>
        <v>Brentwood AQMA No.3</v>
      </c>
      <c r="J171">
        <f t="shared" si="103"/>
        <v>14942</v>
      </c>
      <c r="K171" t="str">
        <f t="shared" si="104"/>
        <v>Epping Forest</v>
      </c>
      <c r="L171">
        <f t="shared" si="105"/>
        <v>16105</v>
      </c>
      <c r="M171" t="str">
        <f t="shared" si="106"/>
        <v>Thames Estuary &amp; Marshes</v>
      </c>
      <c r="N171" s="11">
        <f t="shared" si="107"/>
        <v>1595</v>
      </c>
      <c r="O171" t="str">
        <f t="shared" si="108"/>
        <v>Thorndon Park</v>
      </c>
      <c r="P171" t="s">
        <v>2312</v>
      </c>
      <c r="Q171" t="s">
        <v>2312</v>
      </c>
      <c r="R171" s="15">
        <f t="shared" si="109"/>
        <v>2763</v>
      </c>
      <c r="S171" s="3" t="str">
        <f t="shared" si="110"/>
        <v>The Manor</v>
      </c>
      <c r="T171">
        <f t="shared" si="111"/>
        <v>838</v>
      </c>
      <c r="U171">
        <f t="shared" si="112"/>
        <v>37</v>
      </c>
      <c r="V171" s="11">
        <f t="shared" si="113"/>
        <v>71</v>
      </c>
      <c r="W171">
        <f t="shared" si="114"/>
        <v>56</v>
      </c>
      <c r="X171" s="17">
        <f t="shared" si="115"/>
        <v>210</v>
      </c>
      <c r="Y171">
        <f t="shared" si="116"/>
        <v>3012</v>
      </c>
      <c r="Z171">
        <f t="shared" si="117"/>
        <v>62</v>
      </c>
      <c r="AA171">
        <f t="shared" si="118"/>
        <v>1213</v>
      </c>
      <c r="AB171" s="12">
        <f t="shared" si="119"/>
        <v>1605</v>
      </c>
      <c r="AC171">
        <f t="shared" si="120"/>
        <v>1397</v>
      </c>
      <c r="AD171" s="18">
        <f t="shared" si="121"/>
        <v>254</v>
      </c>
      <c r="AE171" s="11">
        <f t="shared" si="122"/>
        <v>530</v>
      </c>
      <c r="AF171" s="18">
        <f t="shared" si="123"/>
        <v>190</v>
      </c>
      <c r="AG171" s="18">
        <f t="shared" si="124"/>
        <v>31493</v>
      </c>
      <c r="AH171">
        <f t="shared" si="125"/>
        <v>680</v>
      </c>
      <c r="AI171" t="str">
        <f t="shared" si="126"/>
        <v>II*</v>
      </c>
      <c r="AJ171">
        <f t="shared" si="127"/>
        <v>1325</v>
      </c>
      <c r="AK171">
        <f t="shared" si="128"/>
        <v>1202</v>
      </c>
      <c r="AL171" s="3">
        <f t="shared" si="129"/>
        <v>880</v>
      </c>
      <c r="AM171">
        <f t="shared" si="130"/>
        <v>0</v>
      </c>
      <c r="AN171">
        <f t="shared" si="131"/>
        <v>443</v>
      </c>
      <c r="AO171" s="18">
        <f t="shared" si="132"/>
        <v>112</v>
      </c>
      <c r="AP171" s="3">
        <f t="shared" si="133"/>
        <v>266</v>
      </c>
      <c r="AQ171" s="11">
        <f t="shared" si="134"/>
        <v>127</v>
      </c>
      <c r="AR171">
        <f t="shared" si="135"/>
        <v>4388</v>
      </c>
      <c r="AS171" s="13" t="str">
        <f t="shared" si="136"/>
        <v>Adjacent, (44% overlap)</v>
      </c>
      <c r="AT171" t="str">
        <f t="shared" si="137"/>
        <v/>
      </c>
      <c r="AU171" t="str">
        <f t="shared" si="138"/>
        <v/>
      </c>
      <c r="AV171" s="3">
        <f t="shared" si="139"/>
        <v>1303</v>
      </c>
      <c r="AW171">
        <f t="shared" si="140"/>
        <v>0</v>
      </c>
      <c r="AX171">
        <f t="shared" si="141"/>
        <v>0</v>
      </c>
      <c r="AY171">
        <f t="shared" si="142"/>
        <v>0</v>
      </c>
      <c r="AZ171">
        <f t="shared" si="143"/>
        <v>0</v>
      </c>
    </row>
    <row r="172" spans="1:52">
      <c r="A172">
        <v>204</v>
      </c>
      <c r="B172" s="27" t="str">
        <f t="shared" si="96"/>
        <v>171</v>
      </c>
      <c r="C172" s="28" t="s">
        <v>1699</v>
      </c>
      <c r="D172" s="27" t="str">
        <f t="shared" si="97"/>
        <v>Housing Site</v>
      </c>
      <c r="E172" t="str">
        <f t="shared" si="98"/>
        <v>0.37</v>
      </c>
      <c r="F172" t="str">
        <f t="shared" si="99"/>
        <v/>
      </c>
      <c r="G172" t="str">
        <f t="shared" si="100"/>
        <v/>
      </c>
      <c r="H172">
        <f t="shared" si="101"/>
        <v>2292</v>
      </c>
      <c r="I172" t="str">
        <f t="shared" si="102"/>
        <v>Havering AQMA</v>
      </c>
      <c r="J172">
        <f t="shared" si="103"/>
        <v>12057</v>
      </c>
      <c r="K172" t="str">
        <f t="shared" si="104"/>
        <v>Epping Forest</v>
      </c>
      <c r="L172">
        <f t="shared" si="105"/>
        <v>19627</v>
      </c>
      <c r="M172" t="str">
        <f t="shared" si="106"/>
        <v>Thames Estuary &amp; Marshes</v>
      </c>
      <c r="N172">
        <f t="shared" si="107"/>
        <v>3154</v>
      </c>
      <c r="O172" t="str">
        <f t="shared" si="108"/>
        <v>The Coppice, Kelvedon Hatch</v>
      </c>
      <c r="P172" t="s">
        <v>2312</v>
      </c>
      <c r="Q172" t="s">
        <v>2312</v>
      </c>
      <c r="R172" s="15">
        <f t="shared" si="109"/>
        <v>2743</v>
      </c>
      <c r="S172" s="3" t="str">
        <f t="shared" si="110"/>
        <v>The Manor</v>
      </c>
      <c r="T172">
        <f t="shared" si="111"/>
        <v>612</v>
      </c>
      <c r="U172">
        <f t="shared" si="112"/>
        <v>3288</v>
      </c>
      <c r="V172">
        <f t="shared" si="113"/>
        <v>422</v>
      </c>
      <c r="W172">
        <f t="shared" si="114"/>
        <v>313</v>
      </c>
      <c r="X172" s="18">
        <f t="shared" si="115"/>
        <v>63</v>
      </c>
      <c r="Y172">
        <f t="shared" si="116"/>
        <v>2875</v>
      </c>
      <c r="Z172">
        <f t="shared" si="117"/>
        <v>824</v>
      </c>
      <c r="AA172">
        <f t="shared" si="118"/>
        <v>602</v>
      </c>
      <c r="AB172" s="12">
        <f t="shared" si="119"/>
        <v>3779</v>
      </c>
      <c r="AC172">
        <f t="shared" si="120"/>
        <v>3983</v>
      </c>
      <c r="AD172" s="12">
        <f t="shared" si="121"/>
        <v>1842</v>
      </c>
      <c r="AE172" s="12">
        <f t="shared" si="122"/>
        <v>3341</v>
      </c>
      <c r="AF172" s="12">
        <f t="shared" si="123"/>
        <v>1866</v>
      </c>
      <c r="AG172" s="19">
        <f t="shared" si="124"/>
        <v>24030</v>
      </c>
      <c r="AH172">
        <f t="shared" si="125"/>
        <v>255</v>
      </c>
      <c r="AI172" t="str">
        <f t="shared" si="126"/>
        <v>II</v>
      </c>
      <c r="AJ172">
        <f t="shared" si="127"/>
        <v>634</v>
      </c>
      <c r="AK172">
        <f t="shared" si="128"/>
        <v>1895</v>
      </c>
      <c r="AL172" s="3">
        <f t="shared" si="129"/>
        <v>633</v>
      </c>
      <c r="AM172">
        <f t="shared" si="130"/>
        <v>3424</v>
      </c>
      <c r="AN172">
        <f t="shared" si="131"/>
        <v>3154</v>
      </c>
      <c r="AO172" s="12">
        <f t="shared" si="132"/>
        <v>3155</v>
      </c>
      <c r="AP172" s="3">
        <f t="shared" si="133"/>
        <v>1549</v>
      </c>
      <c r="AQ172" s="11">
        <f t="shared" si="134"/>
        <v>11</v>
      </c>
      <c r="AR172">
        <f t="shared" si="135"/>
        <v>7685</v>
      </c>
      <c r="AS172" s="13" t="str">
        <f t="shared" si="136"/>
        <v>Adjacent, (100% overlap)</v>
      </c>
      <c r="AT172" t="str">
        <f t="shared" si="137"/>
        <v>Y</v>
      </c>
      <c r="AU172" t="str">
        <f t="shared" si="138"/>
        <v/>
      </c>
      <c r="AV172" s="3">
        <f t="shared" si="139"/>
        <v>642</v>
      </c>
      <c r="AW172">
        <f t="shared" si="140"/>
        <v>0</v>
      </c>
      <c r="AX172">
        <f t="shared" si="141"/>
        <v>0</v>
      </c>
      <c r="AY172" s="11">
        <f t="shared" si="142"/>
        <v>100</v>
      </c>
      <c r="AZ172">
        <f t="shared" si="143"/>
        <v>0</v>
      </c>
    </row>
    <row r="173" spans="1:52">
      <c r="A173">
        <v>205</v>
      </c>
      <c r="B173" s="27" t="str">
        <f t="shared" si="96"/>
        <v>172</v>
      </c>
      <c r="C173" s="28" t="s">
        <v>1630</v>
      </c>
      <c r="D173" s="27" t="str">
        <f t="shared" si="97"/>
        <v>Housing Site</v>
      </c>
      <c r="E173" t="str">
        <f t="shared" si="98"/>
        <v>0.07</v>
      </c>
      <c r="F173" t="str">
        <f t="shared" si="99"/>
        <v/>
      </c>
      <c r="G173" t="str">
        <f t="shared" si="100"/>
        <v/>
      </c>
      <c r="H173">
        <f t="shared" si="101"/>
        <v>2310</v>
      </c>
      <c r="I173" t="str">
        <f t="shared" si="102"/>
        <v>Havering AQMA</v>
      </c>
      <c r="J173">
        <f t="shared" si="103"/>
        <v>12094</v>
      </c>
      <c r="K173" t="str">
        <f t="shared" si="104"/>
        <v>Epping Forest</v>
      </c>
      <c r="L173">
        <f t="shared" si="105"/>
        <v>19623</v>
      </c>
      <c r="M173" t="str">
        <f t="shared" si="106"/>
        <v>Thames Estuary &amp; Marshes</v>
      </c>
      <c r="N173">
        <f t="shared" si="107"/>
        <v>3154</v>
      </c>
      <c r="O173" t="str">
        <f t="shared" si="108"/>
        <v>The Coppice, Kelvedon Hatch</v>
      </c>
      <c r="P173" t="s">
        <v>2312</v>
      </c>
      <c r="Q173" t="s">
        <v>2312</v>
      </c>
      <c r="R173" s="15">
        <f t="shared" si="109"/>
        <v>2759</v>
      </c>
      <c r="S173" s="3" t="str">
        <f t="shared" si="110"/>
        <v>The Manor</v>
      </c>
      <c r="T173">
        <f t="shared" si="111"/>
        <v>628</v>
      </c>
      <c r="U173">
        <f t="shared" si="112"/>
        <v>3285</v>
      </c>
      <c r="V173">
        <f t="shared" si="113"/>
        <v>467</v>
      </c>
      <c r="W173">
        <f t="shared" si="114"/>
        <v>319</v>
      </c>
      <c r="X173" s="18">
        <f t="shared" si="115"/>
        <v>105</v>
      </c>
      <c r="Y173">
        <f t="shared" si="116"/>
        <v>2901</v>
      </c>
      <c r="Z173">
        <f t="shared" si="117"/>
        <v>816</v>
      </c>
      <c r="AA173">
        <f t="shared" si="118"/>
        <v>612</v>
      </c>
      <c r="AB173" s="12">
        <f t="shared" si="119"/>
        <v>3773</v>
      </c>
      <c r="AC173">
        <f t="shared" si="120"/>
        <v>3977</v>
      </c>
      <c r="AD173" s="12">
        <f t="shared" si="121"/>
        <v>1831</v>
      </c>
      <c r="AE173" s="12">
        <f t="shared" si="122"/>
        <v>3335</v>
      </c>
      <c r="AF173" s="12">
        <f t="shared" si="123"/>
        <v>1860</v>
      </c>
      <c r="AG173" s="19">
        <f t="shared" si="124"/>
        <v>24030</v>
      </c>
      <c r="AH173">
        <f t="shared" si="125"/>
        <v>265</v>
      </c>
      <c r="AI173" t="str">
        <f t="shared" si="126"/>
        <v>II</v>
      </c>
      <c r="AJ173">
        <f t="shared" si="127"/>
        <v>628</v>
      </c>
      <c r="AK173">
        <f t="shared" si="128"/>
        <v>1890</v>
      </c>
      <c r="AL173" s="3">
        <f t="shared" si="129"/>
        <v>628</v>
      </c>
      <c r="AM173">
        <f t="shared" si="130"/>
        <v>3420</v>
      </c>
      <c r="AN173">
        <f t="shared" si="131"/>
        <v>3148</v>
      </c>
      <c r="AO173" s="12">
        <f t="shared" si="132"/>
        <v>3153</v>
      </c>
      <c r="AP173" s="3">
        <f t="shared" si="133"/>
        <v>1581</v>
      </c>
      <c r="AQ173" s="11">
        <f t="shared" si="134"/>
        <v>12</v>
      </c>
      <c r="AR173">
        <f t="shared" si="135"/>
        <v>7682</v>
      </c>
      <c r="AS173" s="13" t="str">
        <f t="shared" si="136"/>
        <v>Adjacent, (100% overlap)</v>
      </c>
      <c r="AT173" t="str">
        <f t="shared" si="137"/>
        <v>Y</v>
      </c>
      <c r="AU173" t="str">
        <f t="shared" si="138"/>
        <v/>
      </c>
      <c r="AV173" s="3">
        <f t="shared" si="139"/>
        <v>638</v>
      </c>
      <c r="AW173">
        <f t="shared" si="140"/>
        <v>0</v>
      </c>
      <c r="AX173">
        <f t="shared" si="141"/>
        <v>0</v>
      </c>
      <c r="AY173" s="11">
        <f t="shared" si="142"/>
        <v>100</v>
      </c>
      <c r="AZ173">
        <f t="shared" si="143"/>
        <v>0</v>
      </c>
    </row>
    <row r="174" spans="1:52">
      <c r="A174">
        <v>206</v>
      </c>
      <c r="B174" s="27" t="str">
        <f t="shared" si="96"/>
        <v>173</v>
      </c>
      <c r="C174" s="28" t="s">
        <v>1704</v>
      </c>
      <c r="D174" s="27" t="str">
        <f t="shared" si="97"/>
        <v>Housing Site</v>
      </c>
      <c r="E174" t="str">
        <f t="shared" si="98"/>
        <v>0.23</v>
      </c>
      <c r="F174" t="str">
        <f t="shared" si="99"/>
        <v/>
      </c>
      <c r="G174" t="str">
        <f t="shared" si="100"/>
        <v/>
      </c>
      <c r="H174">
        <f t="shared" si="101"/>
        <v>1914</v>
      </c>
      <c r="I174" t="str">
        <f t="shared" si="102"/>
        <v>Brentwood AQMA No.5</v>
      </c>
      <c r="J174">
        <f t="shared" si="103"/>
        <v>17615</v>
      </c>
      <c r="K174" t="str">
        <f t="shared" si="104"/>
        <v>Epping Forest</v>
      </c>
      <c r="L174">
        <f t="shared" si="105"/>
        <v>17100</v>
      </c>
      <c r="M174" t="str">
        <f t="shared" si="106"/>
        <v>Thames Estuary &amp; Marshes</v>
      </c>
      <c r="N174">
        <f t="shared" si="107"/>
        <v>4453</v>
      </c>
      <c r="O174" t="str">
        <f t="shared" si="108"/>
        <v>Thorndon Park</v>
      </c>
      <c r="P174" t="s">
        <v>2312</v>
      </c>
      <c r="Q174" t="s">
        <v>2312</v>
      </c>
      <c r="R174" s="16">
        <f t="shared" si="109"/>
        <v>1105</v>
      </c>
      <c r="S174" s="3" t="str">
        <f t="shared" si="110"/>
        <v>Hutton Country Park</v>
      </c>
      <c r="T174" s="11">
        <f t="shared" si="111"/>
        <v>224</v>
      </c>
      <c r="U174">
        <f t="shared" si="112"/>
        <v>3803</v>
      </c>
      <c r="V174" s="11">
        <f t="shared" si="113"/>
        <v>223</v>
      </c>
      <c r="W174">
        <f t="shared" si="114"/>
        <v>202</v>
      </c>
      <c r="X174" s="18">
        <f t="shared" si="115"/>
        <v>38</v>
      </c>
      <c r="Y174">
        <f t="shared" si="116"/>
        <v>5452</v>
      </c>
      <c r="Z174">
        <f t="shared" si="117"/>
        <v>26</v>
      </c>
      <c r="AA174">
        <f t="shared" si="118"/>
        <v>3489</v>
      </c>
      <c r="AB174" s="12">
        <f t="shared" si="119"/>
        <v>3602</v>
      </c>
      <c r="AC174">
        <f t="shared" si="120"/>
        <v>3012</v>
      </c>
      <c r="AD174" s="11">
        <f t="shared" si="121"/>
        <v>1080</v>
      </c>
      <c r="AE174" s="12">
        <f t="shared" si="122"/>
        <v>1270</v>
      </c>
      <c r="AF174" s="11">
        <f t="shared" si="123"/>
        <v>696</v>
      </c>
      <c r="AG174" s="18">
        <f t="shared" si="124"/>
        <v>32698</v>
      </c>
      <c r="AH174">
        <f t="shared" si="125"/>
        <v>569</v>
      </c>
      <c r="AI174" t="str">
        <f t="shared" si="126"/>
        <v>II</v>
      </c>
      <c r="AJ174">
        <f t="shared" si="127"/>
        <v>4121</v>
      </c>
      <c r="AK174">
        <f t="shared" si="128"/>
        <v>2001</v>
      </c>
      <c r="AL174" s="3">
        <f t="shared" si="129"/>
        <v>1895</v>
      </c>
      <c r="AM174">
        <f t="shared" si="130"/>
        <v>1190</v>
      </c>
      <c r="AN174">
        <f t="shared" si="131"/>
        <v>3700</v>
      </c>
      <c r="AO174" s="17">
        <f t="shared" si="132"/>
        <v>818</v>
      </c>
      <c r="AP174" s="3">
        <f t="shared" si="133"/>
        <v>161</v>
      </c>
      <c r="AQ174" s="11">
        <f t="shared" si="134"/>
        <v>375</v>
      </c>
      <c r="AR174">
        <f t="shared" si="135"/>
        <v>7359</v>
      </c>
      <c r="AS174" s="13" t="str">
        <f t="shared" si="136"/>
        <v>Adjacent, (100% overlap)</v>
      </c>
      <c r="AT174" t="str">
        <f t="shared" si="137"/>
        <v>Y</v>
      </c>
      <c r="AU174" t="str">
        <f t="shared" si="138"/>
        <v>Y</v>
      </c>
      <c r="AV174" s="3">
        <f t="shared" si="139"/>
        <v>372</v>
      </c>
      <c r="AW174">
        <f t="shared" si="140"/>
        <v>0</v>
      </c>
      <c r="AX174">
        <f t="shared" si="141"/>
        <v>0</v>
      </c>
      <c r="AY174" s="11">
        <f t="shared" si="142"/>
        <v>100</v>
      </c>
      <c r="AZ174">
        <f t="shared" si="143"/>
        <v>0</v>
      </c>
    </row>
    <row r="175" spans="1:52">
      <c r="A175">
        <v>207</v>
      </c>
      <c r="B175" s="27" t="str">
        <f t="shared" si="96"/>
        <v>174</v>
      </c>
      <c r="C175" s="28" t="s">
        <v>1715</v>
      </c>
      <c r="D175" s="27" t="str">
        <f t="shared" si="97"/>
        <v>Housing Site</v>
      </c>
      <c r="E175" t="str">
        <f t="shared" si="98"/>
        <v>4.56</v>
      </c>
      <c r="F175" t="str">
        <f t="shared" si="99"/>
        <v/>
      </c>
      <c r="G175" t="str">
        <f t="shared" si="100"/>
        <v/>
      </c>
      <c r="H175">
        <f t="shared" si="101"/>
        <v>4598</v>
      </c>
      <c r="I175" t="str">
        <f t="shared" si="102"/>
        <v>Brentwood AQMA No.4</v>
      </c>
      <c r="J175">
        <f t="shared" si="103"/>
        <v>13873</v>
      </c>
      <c r="K175" t="str">
        <f t="shared" si="104"/>
        <v>Epping Forest</v>
      </c>
      <c r="L175">
        <f t="shared" si="105"/>
        <v>21291</v>
      </c>
      <c r="M175" t="str">
        <f t="shared" si="106"/>
        <v>Thames Estuary &amp; Marshes</v>
      </c>
      <c r="N175" s="11">
        <f t="shared" si="107"/>
        <v>1346</v>
      </c>
      <c r="O175" t="str">
        <f t="shared" si="108"/>
        <v>The Coppice, Kelvedon Hatch</v>
      </c>
      <c r="P175" t="s">
        <v>2312</v>
      </c>
      <c r="Q175" t="s">
        <v>2312</v>
      </c>
      <c r="R175" s="15">
        <f t="shared" si="109"/>
        <v>5557</v>
      </c>
      <c r="S175" s="3" t="str">
        <f t="shared" si="110"/>
        <v>Hutton Country Park</v>
      </c>
      <c r="T175" s="11">
        <f t="shared" si="111"/>
        <v>393</v>
      </c>
      <c r="U175">
        <f t="shared" si="112"/>
        <v>6014</v>
      </c>
      <c r="V175" s="11">
        <f t="shared" si="113"/>
        <v>392</v>
      </c>
      <c r="W175" s="11" t="str">
        <f t="shared" si="114"/>
        <v>Adjacent, (14% overlap)</v>
      </c>
      <c r="X175" s="18">
        <f t="shared" si="115"/>
        <v>59</v>
      </c>
      <c r="Y175">
        <f t="shared" si="116"/>
        <v>6161</v>
      </c>
      <c r="Z175">
        <f t="shared" si="117"/>
        <v>1842</v>
      </c>
      <c r="AA175">
        <f t="shared" si="118"/>
        <v>264</v>
      </c>
      <c r="AB175" s="12">
        <f t="shared" si="119"/>
        <v>5592</v>
      </c>
      <c r="AC175">
        <f t="shared" si="120"/>
        <v>5480</v>
      </c>
      <c r="AD175" s="12">
        <f t="shared" si="121"/>
        <v>1799</v>
      </c>
      <c r="AE175" s="12">
        <f t="shared" si="122"/>
        <v>5132</v>
      </c>
      <c r="AF175" s="12">
        <f t="shared" si="123"/>
        <v>1518</v>
      </c>
      <c r="AG175" s="17">
        <f t="shared" si="124"/>
        <v>29333</v>
      </c>
      <c r="AH175" s="11">
        <f t="shared" si="125"/>
        <v>37</v>
      </c>
      <c r="AI175" t="str">
        <f t="shared" si="126"/>
        <v>II</v>
      </c>
      <c r="AJ175">
        <f t="shared" si="127"/>
        <v>4461</v>
      </c>
      <c r="AK175">
        <f t="shared" si="128"/>
        <v>2148</v>
      </c>
      <c r="AL175" s="3">
        <f t="shared" si="129"/>
        <v>1999</v>
      </c>
      <c r="AM175">
        <f t="shared" si="130"/>
        <v>4816</v>
      </c>
      <c r="AN175">
        <f t="shared" si="131"/>
        <v>5438</v>
      </c>
      <c r="AO175" s="12">
        <f t="shared" si="132"/>
        <v>3112</v>
      </c>
      <c r="AP175" s="3">
        <f t="shared" si="133"/>
        <v>1567</v>
      </c>
      <c r="AQ175">
        <f t="shared" si="134"/>
        <v>1082</v>
      </c>
      <c r="AR175">
        <f t="shared" si="135"/>
        <v>10907</v>
      </c>
      <c r="AS175" s="13" t="str">
        <f t="shared" si="136"/>
        <v>Adjacent, (99% overlap)</v>
      </c>
      <c r="AT175" t="str">
        <f t="shared" si="137"/>
        <v>Y</v>
      </c>
      <c r="AU175" t="str">
        <f t="shared" si="138"/>
        <v/>
      </c>
      <c r="AV175" s="14" t="str">
        <f t="shared" si="139"/>
        <v>Adjacent, (0% overlap)</v>
      </c>
      <c r="AW175">
        <f t="shared" si="140"/>
        <v>0</v>
      </c>
      <c r="AX175">
        <f t="shared" si="141"/>
        <v>0</v>
      </c>
      <c r="AY175" s="11">
        <f t="shared" si="142"/>
        <v>100</v>
      </c>
      <c r="AZ175">
        <f t="shared" si="143"/>
        <v>0</v>
      </c>
    </row>
    <row r="176" spans="1:52">
      <c r="A176">
        <v>209</v>
      </c>
      <c r="B176" s="27" t="str">
        <f t="shared" si="96"/>
        <v>175B</v>
      </c>
      <c r="C176" s="28" t="s">
        <v>2425</v>
      </c>
      <c r="D176" s="27" t="str">
        <f t="shared" si="97"/>
        <v>Mixed use</v>
      </c>
      <c r="E176" t="str">
        <f t="shared" si="98"/>
        <v>19.57</v>
      </c>
      <c r="F176" t="str">
        <f t="shared" si="99"/>
        <v>G100B &amp; G087</v>
      </c>
      <c r="G176" t="str">
        <f t="shared" si="100"/>
        <v/>
      </c>
      <c r="H176" s="12" t="str">
        <f t="shared" si="101"/>
        <v>Adjacent, (19% overlap)</v>
      </c>
      <c r="I176" t="str">
        <f t="shared" si="102"/>
        <v>Havering AQMA</v>
      </c>
      <c r="J176">
        <f t="shared" si="103"/>
        <v>13872</v>
      </c>
      <c r="K176" t="str">
        <f t="shared" si="104"/>
        <v>Epping Forest</v>
      </c>
      <c r="L176">
        <f t="shared" si="105"/>
        <v>16385</v>
      </c>
      <c r="M176" t="str">
        <f t="shared" si="106"/>
        <v>Thames Estuary &amp; Marshes</v>
      </c>
      <c r="N176">
        <f t="shared" si="107"/>
        <v>2457</v>
      </c>
      <c r="O176" t="str">
        <f t="shared" si="108"/>
        <v>Thorndon Park</v>
      </c>
      <c r="P176" t="s">
        <v>2312</v>
      </c>
      <c r="Q176" t="s">
        <v>2312</v>
      </c>
      <c r="R176" s="16">
        <f t="shared" si="109"/>
        <v>1124</v>
      </c>
      <c r="S176" s="3" t="str">
        <f t="shared" si="110"/>
        <v>The Manor</v>
      </c>
      <c r="T176" s="11">
        <f t="shared" si="111"/>
        <v>257</v>
      </c>
      <c r="U176" t="str">
        <f t="shared" si="112"/>
        <v>Adjacent, (100% overlap)</v>
      </c>
      <c r="V176" s="11">
        <f t="shared" si="113"/>
        <v>220</v>
      </c>
      <c r="W176" s="11" t="str">
        <f t="shared" si="114"/>
        <v>Adjacent, (0% overlap)</v>
      </c>
      <c r="X176" s="18">
        <f t="shared" si="115"/>
        <v>8</v>
      </c>
      <c r="Y176">
        <f t="shared" si="116"/>
        <v>1321</v>
      </c>
      <c r="Z176">
        <f t="shared" si="117"/>
        <v>20</v>
      </c>
      <c r="AA176">
        <f t="shared" si="118"/>
        <v>742</v>
      </c>
      <c r="AB176" s="12">
        <f t="shared" si="119"/>
        <v>2543</v>
      </c>
      <c r="AC176">
        <f t="shared" si="120"/>
        <v>1523</v>
      </c>
      <c r="AD176" s="11">
        <f t="shared" si="121"/>
        <v>1004</v>
      </c>
      <c r="AE176" s="12">
        <f t="shared" si="122"/>
        <v>1452</v>
      </c>
      <c r="AF176" s="18">
        <f t="shared" si="123"/>
        <v>199</v>
      </c>
      <c r="AG176" s="19">
        <f t="shared" si="124"/>
        <v>24030</v>
      </c>
      <c r="AH176" s="12">
        <f t="shared" si="125"/>
        <v>0</v>
      </c>
      <c r="AI176" t="str">
        <f t="shared" si="126"/>
        <v>II</v>
      </c>
      <c r="AJ176">
        <f t="shared" si="127"/>
        <v>730</v>
      </c>
      <c r="AK176">
        <f t="shared" si="128"/>
        <v>1941</v>
      </c>
      <c r="AL176" s="3">
        <f t="shared" si="129"/>
        <v>730</v>
      </c>
      <c r="AM176">
        <f t="shared" si="130"/>
        <v>0</v>
      </c>
      <c r="AN176">
        <f t="shared" si="131"/>
        <v>1315</v>
      </c>
      <c r="AO176" s="18">
        <f t="shared" si="132"/>
        <v>0</v>
      </c>
      <c r="AP176" s="3">
        <f t="shared" si="133"/>
        <v>114</v>
      </c>
      <c r="AQ176" s="11">
        <f t="shared" si="134"/>
        <v>71</v>
      </c>
      <c r="AR176">
        <f t="shared" si="135"/>
        <v>4023</v>
      </c>
      <c r="AS176" s="13" t="str">
        <f t="shared" si="136"/>
        <v>Adjacent, (100% overlap)</v>
      </c>
      <c r="AT176" t="str">
        <f t="shared" si="137"/>
        <v/>
      </c>
      <c r="AU176" t="str">
        <f t="shared" si="138"/>
        <v/>
      </c>
      <c r="AV176" s="3">
        <f t="shared" si="139"/>
        <v>1124</v>
      </c>
      <c r="AW176">
        <f t="shared" si="140"/>
        <v>0</v>
      </c>
      <c r="AX176">
        <f t="shared" si="141"/>
        <v>0</v>
      </c>
      <c r="AY176" s="11">
        <f t="shared" si="142"/>
        <v>99.271000000000001</v>
      </c>
      <c r="AZ176">
        <f t="shared" si="143"/>
        <v>0</v>
      </c>
    </row>
    <row r="177" spans="1:52">
      <c r="A177">
        <v>210</v>
      </c>
      <c r="B177" s="27" t="str">
        <f t="shared" si="96"/>
        <v>175C</v>
      </c>
      <c r="C177" s="28" t="s">
        <v>2425</v>
      </c>
      <c r="D177" s="27" t="str">
        <f t="shared" si="97"/>
        <v>Mixed use</v>
      </c>
      <c r="E177" t="str">
        <f t="shared" si="98"/>
        <v>15.53</v>
      </c>
      <c r="F177" t="str">
        <f t="shared" si="99"/>
        <v>G100A</v>
      </c>
      <c r="G177" t="str">
        <f t="shared" si="100"/>
        <v/>
      </c>
      <c r="H177" s="12" t="str">
        <f t="shared" si="101"/>
        <v>Adjacent, (0% overlap)</v>
      </c>
      <c r="I177" t="str">
        <f t="shared" si="102"/>
        <v>Havering AQMA</v>
      </c>
      <c r="J177">
        <f t="shared" si="103"/>
        <v>13609</v>
      </c>
      <c r="K177" t="str">
        <f t="shared" si="104"/>
        <v>Epping Forest</v>
      </c>
      <c r="L177">
        <f t="shared" si="105"/>
        <v>16566</v>
      </c>
      <c r="M177" t="str">
        <f t="shared" si="106"/>
        <v>Thames Estuary &amp; Marshes</v>
      </c>
      <c r="N177">
        <f t="shared" si="107"/>
        <v>3139</v>
      </c>
      <c r="O177" t="str">
        <f t="shared" si="108"/>
        <v>Thorndon Park</v>
      </c>
      <c r="P177" t="s">
        <v>2312</v>
      </c>
      <c r="Q177" t="s">
        <v>2312</v>
      </c>
      <c r="R177" s="16">
        <f t="shared" si="109"/>
        <v>734</v>
      </c>
      <c r="S177" s="3" t="str">
        <f t="shared" si="110"/>
        <v>The Manor</v>
      </c>
      <c r="T177">
        <f t="shared" si="111"/>
        <v>506</v>
      </c>
      <c r="U177" t="str">
        <f t="shared" si="112"/>
        <v>Adjacent, (100% overlap)</v>
      </c>
      <c r="V177">
        <f t="shared" si="113"/>
        <v>508</v>
      </c>
      <c r="W177" s="11" t="str">
        <f t="shared" si="114"/>
        <v>Adjacent, (0% overlap)</v>
      </c>
      <c r="X177" s="11">
        <f t="shared" si="115"/>
        <v>405</v>
      </c>
      <c r="Y177">
        <f t="shared" si="116"/>
        <v>597</v>
      </c>
      <c r="Z177">
        <f t="shared" si="117"/>
        <v>567</v>
      </c>
      <c r="AA177">
        <f t="shared" si="118"/>
        <v>1053</v>
      </c>
      <c r="AB177" s="12">
        <f t="shared" si="119"/>
        <v>3420</v>
      </c>
      <c r="AC177">
        <f t="shared" si="120"/>
        <v>1952</v>
      </c>
      <c r="AD177" s="12">
        <f t="shared" si="121"/>
        <v>1780</v>
      </c>
      <c r="AE177" s="12">
        <f t="shared" si="122"/>
        <v>2260</v>
      </c>
      <c r="AF177" s="12">
        <f t="shared" si="123"/>
        <v>947</v>
      </c>
      <c r="AG177" s="19">
        <f t="shared" si="124"/>
        <v>24030</v>
      </c>
      <c r="AH177">
        <f t="shared" si="125"/>
        <v>150</v>
      </c>
      <c r="AI177" t="str">
        <f t="shared" si="126"/>
        <v>II</v>
      </c>
      <c r="AJ177">
        <f t="shared" si="127"/>
        <v>917</v>
      </c>
      <c r="AK177">
        <f t="shared" si="128"/>
        <v>2597</v>
      </c>
      <c r="AL177" s="3">
        <f t="shared" si="129"/>
        <v>917</v>
      </c>
      <c r="AM177">
        <f t="shared" si="130"/>
        <v>0</v>
      </c>
      <c r="AN177">
        <f t="shared" si="131"/>
        <v>2076</v>
      </c>
      <c r="AO177" s="17">
        <f t="shared" si="132"/>
        <v>861</v>
      </c>
      <c r="AP177" s="14" t="str">
        <f t="shared" si="133"/>
        <v>Adjacent, (3% overlap)</v>
      </c>
      <c r="AQ177" s="11">
        <f t="shared" si="134"/>
        <v>213</v>
      </c>
      <c r="AR177">
        <f t="shared" si="135"/>
        <v>3967</v>
      </c>
      <c r="AS177" s="13" t="str">
        <f t="shared" si="136"/>
        <v>Adjacent, (99% overlap)</v>
      </c>
      <c r="AT177" t="str">
        <f t="shared" si="137"/>
        <v/>
      </c>
      <c r="AU177" t="str">
        <f t="shared" si="138"/>
        <v/>
      </c>
      <c r="AV177" s="3">
        <f t="shared" si="139"/>
        <v>734</v>
      </c>
      <c r="AW177">
        <f t="shared" si="140"/>
        <v>0</v>
      </c>
      <c r="AX177">
        <f t="shared" si="141"/>
        <v>0</v>
      </c>
      <c r="AY177" s="11">
        <f t="shared" si="142"/>
        <v>99.352999999999994</v>
      </c>
      <c r="AZ177">
        <f t="shared" si="143"/>
        <v>0</v>
      </c>
    </row>
    <row r="178" spans="1:52">
      <c r="A178">
        <v>211</v>
      </c>
      <c r="B178" s="27" t="str">
        <f t="shared" si="96"/>
        <v>176</v>
      </c>
      <c r="C178" s="28" t="s">
        <v>1721</v>
      </c>
      <c r="D178" s="27" t="str">
        <f t="shared" si="97"/>
        <v>Housing Site</v>
      </c>
      <c r="E178" t="str">
        <f t="shared" si="98"/>
        <v>0.23</v>
      </c>
      <c r="F178" t="str">
        <f t="shared" si="99"/>
        <v/>
      </c>
      <c r="G178" t="str">
        <f t="shared" si="100"/>
        <v/>
      </c>
      <c r="H178">
        <f t="shared" si="101"/>
        <v>1547</v>
      </c>
      <c r="I178" t="str">
        <f t="shared" si="102"/>
        <v>Brentwood AQMA No.4</v>
      </c>
      <c r="J178">
        <f t="shared" si="103"/>
        <v>13103</v>
      </c>
      <c r="K178" t="str">
        <f t="shared" si="104"/>
        <v>Epping Forest</v>
      </c>
      <c r="L178">
        <f t="shared" si="105"/>
        <v>19073</v>
      </c>
      <c r="M178" t="str">
        <f t="shared" si="106"/>
        <v>Thames Estuary &amp; Marshes</v>
      </c>
      <c r="N178">
        <f t="shared" si="107"/>
        <v>2826</v>
      </c>
      <c r="O178" t="str">
        <f t="shared" si="108"/>
        <v>The Coppice, Kelvedon Hatch</v>
      </c>
      <c r="P178" t="s">
        <v>2312</v>
      </c>
      <c r="Q178" t="s">
        <v>2312</v>
      </c>
      <c r="R178" s="15">
        <f t="shared" si="109"/>
        <v>3466</v>
      </c>
      <c r="S178" s="3" t="str">
        <f t="shared" si="110"/>
        <v>The Manor</v>
      </c>
      <c r="T178">
        <f t="shared" si="111"/>
        <v>1062</v>
      </c>
      <c r="U178">
        <f t="shared" si="112"/>
        <v>3271</v>
      </c>
      <c r="V178">
        <f t="shared" si="113"/>
        <v>436</v>
      </c>
      <c r="W178">
        <f t="shared" si="114"/>
        <v>227</v>
      </c>
      <c r="X178" s="17">
        <f t="shared" si="115"/>
        <v>143</v>
      </c>
      <c r="Y178">
        <f t="shared" si="116"/>
        <v>3796</v>
      </c>
      <c r="Z178">
        <f t="shared" si="117"/>
        <v>84</v>
      </c>
      <c r="AA178">
        <f t="shared" si="118"/>
        <v>974</v>
      </c>
      <c r="AB178" s="12">
        <f t="shared" si="119"/>
        <v>2964</v>
      </c>
      <c r="AC178">
        <f t="shared" si="120"/>
        <v>3085</v>
      </c>
      <c r="AD178" s="11">
        <f t="shared" si="121"/>
        <v>889</v>
      </c>
      <c r="AE178" s="12">
        <f t="shared" si="122"/>
        <v>2590</v>
      </c>
      <c r="AF178" s="12">
        <f t="shared" si="123"/>
        <v>971</v>
      </c>
      <c r="AG178" s="19">
        <f t="shared" si="124"/>
        <v>21703</v>
      </c>
      <c r="AH178" s="11">
        <f t="shared" si="125"/>
        <v>44</v>
      </c>
      <c r="AI178" t="str">
        <f t="shared" si="126"/>
        <v>II</v>
      </c>
      <c r="AJ178">
        <f t="shared" si="127"/>
        <v>755</v>
      </c>
      <c r="AK178">
        <f t="shared" si="128"/>
        <v>1501</v>
      </c>
      <c r="AL178" s="3">
        <f t="shared" si="129"/>
        <v>756</v>
      </c>
      <c r="AM178">
        <f t="shared" si="130"/>
        <v>3224</v>
      </c>
      <c r="AN178">
        <f t="shared" si="131"/>
        <v>2651</v>
      </c>
      <c r="AO178" s="11">
        <f t="shared" si="132"/>
        <v>2621</v>
      </c>
      <c r="AP178" s="3">
        <f t="shared" si="133"/>
        <v>1350</v>
      </c>
      <c r="AQ178" s="11">
        <f t="shared" si="134"/>
        <v>351</v>
      </c>
      <c r="AR178">
        <f t="shared" si="135"/>
        <v>7601</v>
      </c>
      <c r="AS178" s="13" t="str">
        <f t="shared" si="136"/>
        <v>Adjacent, (100% overlap)</v>
      </c>
      <c r="AT178" t="str">
        <f t="shared" si="137"/>
        <v>Y</v>
      </c>
      <c r="AU178" t="str">
        <f t="shared" si="138"/>
        <v>Y</v>
      </c>
      <c r="AV178" s="3">
        <f t="shared" si="139"/>
        <v>729</v>
      </c>
      <c r="AW178">
        <f t="shared" si="140"/>
        <v>0</v>
      </c>
      <c r="AX178">
        <f t="shared" si="141"/>
        <v>0</v>
      </c>
      <c r="AY178" s="11">
        <f t="shared" si="142"/>
        <v>75.697999999999993</v>
      </c>
      <c r="AZ178">
        <f t="shared" si="143"/>
        <v>0</v>
      </c>
    </row>
    <row r="179" spans="1:52">
      <c r="A179">
        <v>213</v>
      </c>
      <c r="B179" s="27" t="str">
        <f t="shared" si="96"/>
        <v>178</v>
      </c>
      <c r="C179" s="28" t="s">
        <v>1731</v>
      </c>
      <c r="D179" s="27" t="str">
        <f t="shared" si="97"/>
        <v>Housing Site</v>
      </c>
      <c r="E179" t="str">
        <f t="shared" si="98"/>
        <v>0.61</v>
      </c>
      <c r="F179" t="str">
        <f t="shared" si="99"/>
        <v>G025</v>
      </c>
      <c r="G179" t="str">
        <f t="shared" si="100"/>
        <v/>
      </c>
      <c r="H179" s="11">
        <f t="shared" si="101"/>
        <v>819</v>
      </c>
      <c r="I179" t="str">
        <f t="shared" si="102"/>
        <v>Brentwood AQMA No.7</v>
      </c>
      <c r="J179">
        <f t="shared" si="103"/>
        <v>16742</v>
      </c>
      <c r="K179" t="str">
        <f t="shared" si="104"/>
        <v>Epping Forest</v>
      </c>
      <c r="L179">
        <f t="shared" si="105"/>
        <v>15173</v>
      </c>
      <c r="M179" t="str">
        <f t="shared" si="106"/>
        <v>Thames Estuary &amp; Marshes</v>
      </c>
      <c r="N179" s="11">
        <f t="shared" si="107"/>
        <v>884</v>
      </c>
      <c r="O179" t="str">
        <f t="shared" si="108"/>
        <v>Thorndon Park</v>
      </c>
      <c r="P179" t="s">
        <v>2312</v>
      </c>
      <c r="Q179" t="s">
        <v>2312</v>
      </c>
      <c r="R179" s="15">
        <f t="shared" si="109"/>
        <v>3340</v>
      </c>
      <c r="S179" s="3" t="str">
        <f t="shared" si="110"/>
        <v>Hutton Country Park</v>
      </c>
      <c r="T179" s="11">
        <f t="shared" si="111"/>
        <v>162</v>
      </c>
      <c r="U179">
        <f t="shared" si="112"/>
        <v>336</v>
      </c>
      <c r="V179" s="11">
        <f t="shared" si="113"/>
        <v>159</v>
      </c>
      <c r="W179">
        <f t="shared" si="114"/>
        <v>37</v>
      </c>
      <c r="X179" s="17">
        <f t="shared" si="115"/>
        <v>333</v>
      </c>
      <c r="Y179">
        <f t="shared" si="116"/>
        <v>5170</v>
      </c>
      <c r="Z179">
        <f t="shared" si="117"/>
        <v>551</v>
      </c>
      <c r="AA179">
        <f t="shared" si="118"/>
        <v>2896</v>
      </c>
      <c r="AB179" s="11">
        <f t="shared" si="119"/>
        <v>893</v>
      </c>
      <c r="AC179">
        <f t="shared" si="120"/>
        <v>486</v>
      </c>
      <c r="AD179" s="18">
        <f t="shared" si="121"/>
        <v>0</v>
      </c>
      <c r="AE179" s="11">
        <f t="shared" si="122"/>
        <v>658</v>
      </c>
      <c r="AF179" s="12" t="str">
        <f t="shared" si="123"/>
        <v>Adjacent, (100% overlap)</v>
      </c>
      <c r="AG179" s="19">
        <f t="shared" si="124"/>
        <v>18142</v>
      </c>
      <c r="AH179">
        <f t="shared" si="125"/>
        <v>503</v>
      </c>
      <c r="AI179" t="str">
        <f t="shared" si="126"/>
        <v>II</v>
      </c>
      <c r="AJ179">
        <f t="shared" si="127"/>
        <v>838</v>
      </c>
      <c r="AK179">
        <f t="shared" si="128"/>
        <v>1156</v>
      </c>
      <c r="AL179" s="3">
        <f t="shared" si="129"/>
        <v>743</v>
      </c>
      <c r="AM179">
        <f t="shared" si="130"/>
        <v>54</v>
      </c>
      <c r="AN179">
        <f t="shared" si="131"/>
        <v>667</v>
      </c>
      <c r="AO179" s="17">
        <f t="shared" si="132"/>
        <v>1099</v>
      </c>
      <c r="AP179" s="3">
        <f t="shared" si="133"/>
        <v>1886</v>
      </c>
      <c r="AQ179">
        <f t="shared" si="134"/>
        <v>878</v>
      </c>
      <c r="AR179">
        <f t="shared" si="135"/>
        <v>4574</v>
      </c>
      <c r="AS179" s="3">
        <f t="shared" si="136"/>
        <v>164</v>
      </c>
      <c r="AT179" t="str">
        <f t="shared" si="137"/>
        <v/>
      </c>
      <c r="AU179" t="str">
        <f t="shared" si="138"/>
        <v/>
      </c>
      <c r="AV179" s="3">
        <f t="shared" si="139"/>
        <v>1909</v>
      </c>
      <c r="AW179">
        <f t="shared" si="140"/>
        <v>0</v>
      </c>
      <c r="AX179">
        <f t="shared" si="141"/>
        <v>0</v>
      </c>
      <c r="AY179">
        <f t="shared" si="142"/>
        <v>0</v>
      </c>
      <c r="AZ179">
        <f t="shared" si="143"/>
        <v>0</v>
      </c>
    </row>
    <row r="180" spans="1:52">
      <c r="A180">
        <v>214</v>
      </c>
      <c r="B180" s="27" t="str">
        <f t="shared" si="96"/>
        <v>179</v>
      </c>
      <c r="C180" s="28" t="s">
        <v>1744</v>
      </c>
      <c r="D180" s="27" t="str">
        <f t="shared" si="97"/>
        <v>Housing Site</v>
      </c>
      <c r="E180" t="str">
        <f t="shared" si="98"/>
        <v>2.13</v>
      </c>
      <c r="F180" t="str">
        <f t="shared" si="99"/>
        <v/>
      </c>
      <c r="G180" t="str">
        <f t="shared" si="100"/>
        <v/>
      </c>
      <c r="H180">
        <f t="shared" si="101"/>
        <v>2346</v>
      </c>
      <c r="I180" t="str">
        <f t="shared" si="102"/>
        <v>Brentwood AQMA No.7</v>
      </c>
      <c r="J180">
        <f t="shared" si="103"/>
        <v>16674</v>
      </c>
      <c r="K180" t="str">
        <f t="shared" si="104"/>
        <v>Epping Forest</v>
      </c>
      <c r="L180">
        <f t="shared" si="105"/>
        <v>16940</v>
      </c>
      <c r="M180" t="str">
        <f t="shared" si="106"/>
        <v>Thames Estuary &amp; Marshes</v>
      </c>
      <c r="N180">
        <f t="shared" si="107"/>
        <v>3414</v>
      </c>
      <c r="O180" t="str">
        <f t="shared" si="108"/>
        <v>Thorndon Park</v>
      </c>
      <c r="P180" t="s">
        <v>2312</v>
      </c>
      <c r="Q180" t="s">
        <v>2312</v>
      </c>
      <c r="R180" s="16">
        <f t="shared" si="109"/>
        <v>1828</v>
      </c>
      <c r="S180" s="3" t="str">
        <f t="shared" si="110"/>
        <v>Hutton Country Park</v>
      </c>
      <c r="T180">
        <f t="shared" si="111"/>
        <v>576</v>
      </c>
      <c r="U180">
        <f t="shared" si="112"/>
        <v>2638</v>
      </c>
      <c r="V180">
        <f t="shared" si="113"/>
        <v>566</v>
      </c>
      <c r="W180">
        <f t="shared" si="114"/>
        <v>64</v>
      </c>
      <c r="X180" s="17">
        <f t="shared" si="115"/>
        <v>180</v>
      </c>
      <c r="Y180">
        <f t="shared" si="116"/>
        <v>6125</v>
      </c>
      <c r="Z180">
        <f t="shared" si="117"/>
        <v>0</v>
      </c>
      <c r="AA180">
        <f t="shared" si="118"/>
        <v>2780</v>
      </c>
      <c r="AB180" s="12">
        <f t="shared" si="119"/>
        <v>2384</v>
      </c>
      <c r="AC180">
        <f t="shared" si="120"/>
        <v>1895</v>
      </c>
      <c r="AD180" s="18">
        <f t="shared" si="121"/>
        <v>10</v>
      </c>
      <c r="AE180" s="12">
        <f t="shared" si="122"/>
        <v>814</v>
      </c>
      <c r="AF180" s="11">
        <f t="shared" si="123"/>
        <v>592</v>
      </c>
      <c r="AG180" s="18">
        <f t="shared" si="124"/>
        <v>32698</v>
      </c>
      <c r="AH180">
        <f t="shared" si="125"/>
        <v>119</v>
      </c>
      <c r="AI180" t="str">
        <f t="shared" si="126"/>
        <v>II</v>
      </c>
      <c r="AJ180">
        <f t="shared" si="127"/>
        <v>3209</v>
      </c>
      <c r="AK180">
        <f t="shared" si="128"/>
        <v>2824</v>
      </c>
      <c r="AL180" s="3">
        <f t="shared" si="129"/>
        <v>2235</v>
      </c>
      <c r="AM180">
        <f t="shared" si="130"/>
        <v>464</v>
      </c>
      <c r="AN180">
        <f t="shared" si="131"/>
        <v>2479</v>
      </c>
      <c r="AO180" s="11">
        <f t="shared" si="132"/>
        <v>1529</v>
      </c>
      <c r="AP180" s="13" t="str">
        <f t="shared" si="133"/>
        <v>Adjacent, (23% overlap)</v>
      </c>
      <c r="AQ180">
        <f t="shared" si="134"/>
        <v>841</v>
      </c>
      <c r="AR180">
        <f t="shared" si="135"/>
        <v>6829</v>
      </c>
      <c r="AS180" s="13" t="str">
        <f t="shared" si="136"/>
        <v>Adjacent, (100% overlap)</v>
      </c>
      <c r="AT180" t="str">
        <f t="shared" si="137"/>
        <v/>
      </c>
      <c r="AU180" t="str">
        <f t="shared" si="138"/>
        <v/>
      </c>
      <c r="AV180" s="3">
        <f t="shared" si="139"/>
        <v>179</v>
      </c>
      <c r="AW180">
        <f t="shared" si="140"/>
        <v>0</v>
      </c>
      <c r="AX180">
        <f t="shared" si="141"/>
        <v>0</v>
      </c>
      <c r="AY180" s="11">
        <f t="shared" si="142"/>
        <v>62.404000000000003</v>
      </c>
      <c r="AZ180">
        <f t="shared" si="143"/>
        <v>0</v>
      </c>
    </row>
    <row r="181" spans="1:52">
      <c r="A181">
        <v>215</v>
      </c>
      <c r="B181" s="27" t="str">
        <f t="shared" si="96"/>
        <v>180</v>
      </c>
      <c r="C181" s="28" t="s">
        <v>1756</v>
      </c>
      <c r="D181" s="27" t="str">
        <f t="shared" si="97"/>
        <v>Housing Site</v>
      </c>
      <c r="E181" t="str">
        <f t="shared" si="98"/>
        <v>1.08</v>
      </c>
      <c r="F181" t="str">
        <f t="shared" si="99"/>
        <v/>
      </c>
      <c r="G181" t="str">
        <f t="shared" si="100"/>
        <v/>
      </c>
      <c r="H181" s="11">
        <f t="shared" si="101"/>
        <v>265</v>
      </c>
      <c r="I181" t="str">
        <f t="shared" si="102"/>
        <v>Brentwood AQMA No.2</v>
      </c>
      <c r="J181">
        <f t="shared" si="103"/>
        <v>13984</v>
      </c>
      <c r="K181" t="str">
        <f t="shared" si="104"/>
        <v>Epping Forest</v>
      </c>
      <c r="L181">
        <f t="shared" si="105"/>
        <v>16692</v>
      </c>
      <c r="M181" t="str">
        <f t="shared" si="106"/>
        <v>Thames Estuary &amp; Marshes</v>
      </c>
      <c r="N181">
        <f t="shared" si="107"/>
        <v>2737</v>
      </c>
      <c r="O181" t="str">
        <f t="shared" si="108"/>
        <v>Thorndon Park</v>
      </c>
      <c r="P181" t="s">
        <v>2312</v>
      </c>
      <c r="Q181" t="s">
        <v>2312</v>
      </c>
      <c r="R181" s="16">
        <f t="shared" si="109"/>
        <v>1550</v>
      </c>
      <c r="S181" s="3" t="str">
        <f t="shared" si="110"/>
        <v>The Manor</v>
      </c>
      <c r="T181" s="11">
        <f t="shared" si="111"/>
        <v>173</v>
      </c>
      <c r="U181">
        <f t="shared" si="112"/>
        <v>19</v>
      </c>
      <c r="V181" s="11">
        <f t="shared" si="113"/>
        <v>155</v>
      </c>
      <c r="W181" s="11" t="str">
        <f t="shared" si="114"/>
        <v>Adjacent, (24% overlap)</v>
      </c>
      <c r="X181" s="17">
        <f t="shared" si="115"/>
        <v>154</v>
      </c>
      <c r="Y181">
        <f t="shared" si="116"/>
        <v>1857</v>
      </c>
      <c r="Z181">
        <f t="shared" si="117"/>
        <v>12</v>
      </c>
      <c r="AA181">
        <f t="shared" si="118"/>
        <v>1035</v>
      </c>
      <c r="AB181" s="12">
        <f t="shared" si="119"/>
        <v>2723</v>
      </c>
      <c r="AC181">
        <f t="shared" si="120"/>
        <v>1838</v>
      </c>
      <c r="AD181" s="11">
        <f t="shared" si="121"/>
        <v>1266</v>
      </c>
      <c r="AE181" s="12">
        <f t="shared" si="122"/>
        <v>1646</v>
      </c>
      <c r="AF181" s="18">
        <f t="shared" si="123"/>
        <v>186</v>
      </c>
      <c r="AG181" s="19">
        <f t="shared" si="124"/>
        <v>24030</v>
      </c>
      <c r="AH181">
        <f t="shared" si="125"/>
        <v>181</v>
      </c>
      <c r="AI181" t="str">
        <f t="shared" si="126"/>
        <v>II</v>
      </c>
      <c r="AJ181">
        <f t="shared" si="127"/>
        <v>568</v>
      </c>
      <c r="AK181">
        <f t="shared" si="128"/>
        <v>1846</v>
      </c>
      <c r="AL181" s="3">
        <f t="shared" si="129"/>
        <v>568</v>
      </c>
      <c r="AM181">
        <f t="shared" si="130"/>
        <v>283</v>
      </c>
      <c r="AN181">
        <f t="shared" si="131"/>
        <v>1496</v>
      </c>
      <c r="AO181" s="18">
        <f t="shared" si="132"/>
        <v>180</v>
      </c>
      <c r="AP181" s="13" t="str">
        <f t="shared" si="133"/>
        <v>Adjacent, (17% overlap)</v>
      </c>
      <c r="AQ181" s="11">
        <f t="shared" si="134"/>
        <v>62</v>
      </c>
      <c r="AR181">
        <f t="shared" si="135"/>
        <v>4385</v>
      </c>
      <c r="AS181" s="13" t="str">
        <f t="shared" si="136"/>
        <v>Adjacent, (100% overlap)</v>
      </c>
      <c r="AT181" t="str">
        <f t="shared" si="137"/>
        <v>Y</v>
      </c>
      <c r="AU181" t="str">
        <f t="shared" si="138"/>
        <v>Y</v>
      </c>
      <c r="AV181" s="3">
        <f t="shared" si="139"/>
        <v>1112</v>
      </c>
      <c r="AW181">
        <f t="shared" si="140"/>
        <v>0</v>
      </c>
      <c r="AX181">
        <f t="shared" si="141"/>
        <v>0</v>
      </c>
      <c r="AY181" s="11">
        <f t="shared" si="142"/>
        <v>100</v>
      </c>
      <c r="AZ181">
        <f t="shared" si="143"/>
        <v>0</v>
      </c>
    </row>
    <row r="182" spans="1:52">
      <c r="A182">
        <v>216</v>
      </c>
      <c r="B182" s="27" t="str">
        <f t="shared" si="96"/>
        <v>181</v>
      </c>
      <c r="C182" s="28" t="s">
        <v>1760</v>
      </c>
      <c r="D182" s="27" t="str">
        <f t="shared" si="97"/>
        <v>Housing Site</v>
      </c>
      <c r="E182" t="str">
        <f t="shared" si="98"/>
        <v>0.08</v>
      </c>
      <c r="F182" t="str">
        <f t="shared" si="99"/>
        <v/>
      </c>
      <c r="G182" t="str">
        <f t="shared" si="100"/>
        <v/>
      </c>
      <c r="H182">
        <f t="shared" si="101"/>
        <v>2913</v>
      </c>
      <c r="I182" t="str">
        <f t="shared" si="102"/>
        <v>Brentwood AQMA No.7</v>
      </c>
      <c r="J182">
        <f t="shared" si="103"/>
        <v>18647</v>
      </c>
      <c r="K182" t="str">
        <f t="shared" si="104"/>
        <v>Epping Forest</v>
      </c>
      <c r="L182">
        <f t="shared" si="105"/>
        <v>13154</v>
      </c>
      <c r="M182" t="str">
        <f t="shared" si="106"/>
        <v>Thames Estuary &amp; Marshes</v>
      </c>
      <c r="N182" s="12">
        <f t="shared" si="107"/>
        <v>548</v>
      </c>
      <c r="O182" t="str">
        <f t="shared" si="108"/>
        <v>Thorndon Park</v>
      </c>
      <c r="P182" t="s">
        <v>2312</v>
      </c>
      <c r="Q182" t="s">
        <v>2312</v>
      </c>
      <c r="R182" s="15">
        <f t="shared" si="109"/>
        <v>3773</v>
      </c>
      <c r="S182" s="3" t="str">
        <f t="shared" si="110"/>
        <v>Hutton Country Park</v>
      </c>
      <c r="T182">
        <f t="shared" si="111"/>
        <v>957</v>
      </c>
      <c r="U182" t="str">
        <f t="shared" si="112"/>
        <v>Adjacent, (100% overlap)</v>
      </c>
      <c r="V182">
        <f t="shared" si="113"/>
        <v>548</v>
      </c>
      <c r="W182" s="11" t="str">
        <f t="shared" si="114"/>
        <v>Adjacent, (19% overlap)</v>
      </c>
      <c r="X182" s="17">
        <f t="shared" si="115"/>
        <v>168</v>
      </c>
      <c r="Y182">
        <f t="shared" si="116"/>
        <v>5654</v>
      </c>
      <c r="Z182">
        <f t="shared" si="117"/>
        <v>2576</v>
      </c>
      <c r="AA182">
        <f t="shared" si="118"/>
        <v>3814</v>
      </c>
      <c r="AB182" s="12">
        <f t="shared" si="119"/>
        <v>2983</v>
      </c>
      <c r="AC182">
        <f t="shared" si="120"/>
        <v>2412</v>
      </c>
      <c r="AD182" s="12">
        <f t="shared" si="121"/>
        <v>1934</v>
      </c>
      <c r="AE182" s="12">
        <f t="shared" si="122"/>
        <v>2605</v>
      </c>
      <c r="AF182" s="11">
        <f t="shared" si="123"/>
        <v>408</v>
      </c>
      <c r="AG182" s="18">
        <f t="shared" si="124"/>
        <v>30289</v>
      </c>
      <c r="AH182">
        <f t="shared" si="125"/>
        <v>260</v>
      </c>
      <c r="AI182" t="str">
        <f t="shared" si="126"/>
        <v>II*</v>
      </c>
      <c r="AJ182" s="12">
        <f t="shared" si="127"/>
        <v>0</v>
      </c>
      <c r="AK182">
        <f t="shared" si="128"/>
        <v>1978</v>
      </c>
      <c r="AL182" s="13" t="str">
        <f t="shared" si="129"/>
        <v>Adjacent, (100% overlap)</v>
      </c>
      <c r="AM182">
        <f t="shared" si="130"/>
        <v>1844</v>
      </c>
      <c r="AN182">
        <f t="shared" si="131"/>
        <v>2538</v>
      </c>
      <c r="AO182" s="11">
        <f t="shared" si="132"/>
        <v>2415</v>
      </c>
      <c r="AP182" s="3">
        <f t="shared" si="133"/>
        <v>909</v>
      </c>
      <c r="AQ182" s="12" t="str">
        <f t="shared" si="134"/>
        <v>Adjacent, (100% overlap)</v>
      </c>
      <c r="AR182">
        <f t="shared" si="135"/>
        <v>2812</v>
      </c>
      <c r="AS182" s="13" t="str">
        <f t="shared" si="136"/>
        <v>Adjacent, (17% overlap)</v>
      </c>
      <c r="AT182" t="str">
        <f t="shared" si="137"/>
        <v/>
      </c>
      <c r="AU182" t="str">
        <f t="shared" si="138"/>
        <v/>
      </c>
      <c r="AV182" s="3">
        <f t="shared" si="139"/>
        <v>426</v>
      </c>
      <c r="AW182">
        <f t="shared" si="140"/>
        <v>0</v>
      </c>
      <c r="AX182">
        <f t="shared" si="141"/>
        <v>0</v>
      </c>
      <c r="AY182">
        <f t="shared" si="142"/>
        <v>0</v>
      </c>
      <c r="AZ182">
        <f t="shared" si="143"/>
        <v>0</v>
      </c>
    </row>
    <row r="183" spans="1:52">
      <c r="A183">
        <v>224</v>
      </c>
      <c r="B183" s="27" t="str">
        <f t="shared" si="96"/>
        <v>182</v>
      </c>
      <c r="C183" s="28" t="s">
        <v>1791</v>
      </c>
      <c r="D183" s="27" t="str">
        <f t="shared" si="97"/>
        <v>Housing Site</v>
      </c>
      <c r="E183" t="str">
        <f t="shared" si="98"/>
        <v>0.1</v>
      </c>
      <c r="F183" t="str">
        <f t="shared" si="99"/>
        <v/>
      </c>
      <c r="G183" t="str">
        <f t="shared" si="100"/>
        <v/>
      </c>
      <c r="H183">
        <f t="shared" si="101"/>
        <v>4225</v>
      </c>
      <c r="I183" t="str">
        <f t="shared" si="102"/>
        <v>Brentwood AQMA No.4</v>
      </c>
      <c r="J183">
        <f t="shared" si="103"/>
        <v>12479</v>
      </c>
      <c r="K183" t="str">
        <f t="shared" si="104"/>
        <v>Epping Forest</v>
      </c>
      <c r="L183">
        <f t="shared" si="105"/>
        <v>21590</v>
      </c>
      <c r="M183" t="str">
        <f t="shared" si="106"/>
        <v>Thames Estuary &amp; Marshes</v>
      </c>
      <c r="N183" s="12" t="str">
        <f t="shared" si="107"/>
        <v>Adjacent, (0% overlap)</v>
      </c>
      <c r="O183" t="str">
        <f t="shared" si="108"/>
        <v>The Coppice, Kelvedon Hatch</v>
      </c>
      <c r="P183" t="s">
        <v>2312</v>
      </c>
      <c r="Q183" t="s">
        <v>2312</v>
      </c>
      <c r="R183" s="15">
        <f t="shared" si="109"/>
        <v>5937</v>
      </c>
      <c r="S183" s="3" t="str">
        <f t="shared" si="110"/>
        <v>The Manor</v>
      </c>
      <c r="T183" s="12" t="str">
        <f t="shared" si="111"/>
        <v>Adjacent, (0% overlap)</v>
      </c>
      <c r="U183">
        <f t="shared" si="112"/>
        <v>5917</v>
      </c>
      <c r="V183" s="11">
        <f t="shared" si="113"/>
        <v>4</v>
      </c>
      <c r="W183" s="11" t="str">
        <f t="shared" si="114"/>
        <v>Adjacent, (0% overlap)</v>
      </c>
      <c r="X183" s="17">
        <f t="shared" si="115"/>
        <v>292</v>
      </c>
      <c r="Y183">
        <f t="shared" si="116"/>
        <v>5928</v>
      </c>
      <c r="Z183">
        <f t="shared" si="117"/>
        <v>290</v>
      </c>
      <c r="AA183">
        <f t="shared" si="118"/>
        <v>626</v>
      </c>
      <c r="AB183" s="12">
        <f t="shared" si="119"/>
        <v>5495</v>
      </c>
      <c r="AC183">
        <f t="shared" si="120"/>
        <v>5484</v>
      </c>
      <c r="AD183" s="18">
        <f t="shared" si="121"/>
        <v>241</v>
      </c>
      <c r="AE183" s="12">
        <f t="shared" si="122"/>
        <v>5234</v>
      </c>
      <c r="AF183" s="18">
        <f t="shared" si="123"/>
        <v>43</v>
      </c>
      <c r="AG183" s="19">
        <f t="shared" si="124"/>
        <v>15771</v>
      </c>
      <c r="AH183">
        <f t="shared" si="125"/>
        <v>381</v>
      </c>
      <c r="AI183" t="str">
        <f t="shared" si="126"/>
        <v>II*</v>
      </c>
      <c r="AJ183">
        <f t="shared" si="127"/>
        <v>3484</v>
      </c>
      <c r="AK183">
        <f t="shared" si="128"/>
        <v>738</v>
      </c>
      <c r="AL183" s="3">
        <f t="shared" si="129"/>
        <v>3484</v>
      </c>
      <c r="AM183">
        <f t="shared" si="130"/>
        <v>5478</v>
      </c>
      <c r="AN183">
        <f t="shared" si="131"/>
        <v>5252</v>
      </c>
      <c r="AO183" s="12">
        <f t="shared" si="132"/>
        <v>2925</v>
      </c>
      <c r="AP183" s="3">
        <f t="shared" si="133"/>
        <v>2032</v>
      </c>
      <c r="AQ183" s="11">
        <f t="shared" si="134"/>
        <v>64</v>
      </c>
      <c r="AR183">
        <f t="shared" si="135"/>
        <v>10482</v>
      </c>
      <c r="AS183" s="13" t="str">
        <f t="shared" si="136"/>
        <v>Adjacent, (52% overlap)</v>
      </c>
      <c r="AT183" t="str">
        <f t="shared" si="137"/>
        <v>Y</v>
      </c>
      <c r="AU183" t="str">
        <f t="shared" si="138"/>
        <v/>
      </c>
      <c r="AV183" s="3">
        <f t="shared" si="139"/>
        <v>552</v>
      </c>
      <c r="AW183">
        <f t="shared" si="140"/>
        <v>0</v>
      </c>
      <c r="AX183">
        <f t="shared" si="141"/>
        <v>0</v>
      </c>
      <c r="AY183" s="11">
        <f t="shared" si="142"/>
        <v>100</v>
      </c>
      <c r="AZ183">
        <f t="shared" si="143"/>
        <v>0</v>
      </c>
    </row>
    <row r="184" spans="1:52">
      <c r="A184">
        <v>217</v>
      </c>
      <c r="B184" s="27" t="str">
        <f t="shared" si="96"/>
        <v>183</v>
      </c>
      <c r="C184" s="28" t="s">
        <v>1764</v>
      </c>
      <c r="D184" s="27" t="str">
        <f t="shared" si="97"/>
        <v>Housing Site</v>
      </c>
      <c r="E184" t="str">
        <f t="shared" si="98"/>
        <v>5.07</v>
      </c>
      <c r="F184" t="str">
        <f t="shared" si="99"/>
        <v/>
      </c>
      <c r="G184" t="str">
        <f t="shared" si="100"/>
        <v/>
      </c>
      <c r="H184">
        <f t="shared" si="101"/>
        <v>2840</v>
      </c>
      <c r="I184" t="str">
        <f t="shared" si="102"/>
        <v>Brentwood AQMA No.7</v>
      </c>
      <c r="J184">
        <f t="shared" si="103"/>
        <v>18780</v>
      </c>
      <c r="K184" t="str">
        <f t="shared" si="104"/>
        <v>Epping Forest</v>
      </c>
      <c r="L184">
        <f t="shared" si="105"/>
        <v>13701</v>
      </c>
      <c r="M184" t="str">
        <f t="shared" si="106"/>
        <v>Thames Estuary &amp; Marshes</v>
      </c>
      <c r="N184" s="11">
        <f t="shared" si="107"/>
        <v>1888</v>
      </c>
      <c r="O184" t="str">
        <f t="shared" si="108"/>
        <v>Thorndon Park</v>
      </c>
      <c r="P184" t="s">
        <v>2312</v>
      </c>
      <c r="Q184" t="s">
        <v>2312</v>
      </c>
      <c r="R184" s="15">
        <f t="shared" si="109"/>
        <v>2242</v>
      </c>
      <c r="S184" s="3" t="str">
        <f t="shared" si="110"/>
        <v>Hutton Country Park</v>
      </c>
      <c r="T184" s="11">
        <f t="shared" si="111"/>
        <v>2</v>
      </c>
      <c r="U184">
        <f t="shared" si="112"/>
        <v>1133</v>
      </c>
      <c r="V184" s="11">
        <f t="shared" si="113"/>
        <v>2</v>
      </c>
      <c r="W184" s="11" t="str">
        <f t="shared" si="114"/>
        <v>Adjacent, (10% overlap)</v>
      </c>
      <c r="X184" s="11">
        <f t="shared" si="115"/>
        <v>719</v>
      </c>
      <c r="Y184">
        <f t="shared" si="116"/>
        <v>4186</v>
      </c>
      <c r="Z184">
        <f t="shared" si="117"/>
        <v>2225</v>
      </c>
      <c r="AA184">
        <f t="shared" si="118"/>
        <v>4782</v>
      </c>
      <c r="AB184" s="12">
        <f t="shared" si="119"/>
        <v>2922</v>
      </c>
      <c r="AC184">
        <f t="shared" si="120"/>
        <v>2193</v>
      </c>
      <c r="AD184" s="18">
        <f t="shared" si="121"/>
        <v>714</v>
      </c>
      <c r="AE184" s="12">
        <f t="shared" si="122"/>
        <v>1745</v>
      </c>
      <c r="AF184" s="12">
        <f t="shared" si="123"/>
        <v>993</v>
      </c>
      <c r="AG184" s="18">
        <f t="shared" si="124"/>
        <v>30289</v>
      </c>
      <c r="AH184">
        <f t="shared" si="125"/>
        <v>594</v>
      </c>
      <c r="AI184" t="str">
        <f t="shared" si="126"/>
        <v>II</v>
      </c>
      <c r="AJ184">
        <f t="shared" si="127"/>
        <v>1135</v>
      </c>
      <c r="AK184">
        <f t="shared" si="128"/>
        <v>1655</v>
      </c>
      <c r="AL184" s="3">
        <f t="shared" si="129"/>
        <v>1058</v>
      </c>
      <c r="AM184">
        <f t="shared" si="130"/>
        <v>1668</v>
      </c>
      <c r="AN184">
        <f t="shared" si="131"/>
        <v>2744</v>
      </c>
      <c r="AO184" s="11">
        <f t="shared" si="132"/>
        <v>2393</v>
      </c>
      <c r="AP184" s="13" t="str">
        <f t="shared" si="133"/>
        <v>Adjacent, (59% overlap)</v>
      </c>
      <c r="AQ184" s="12" t="str">
        <f t="shared" si="134"/>
        <v>Adjacent, (100% overlap)</v>
      </c>
      <c r="AR184">
        <f t="shared" si="135"/>
        <v>3833</v>
      </c>
      <c r="AS184" s="13" t="str">
        <f t="shared" si="136"/>
        <v>Adjacent, (100% overlap)</v>
      </c>
      <c r="AT184" t="str">
        <f t="shared" si="137"/>
        <v>Y</v>
      </c>
      <c r="AU184" t="str">
        <f t="shared" si="138"/>
        <v/>
      </c>
      <c r="AV184" s="3">
        <f t="shared" si="139"/>
        <v>405</v>
      </c>
      <c r="AW184">
        <f t="shared" si="140"/>
        <v>0</v>
      </c>
      <c r="AX184">
        <f t="shared" si="141"/>
        <v>0</v>
      </c>
      <c r="AY184" s="11">
        <f t="shared" si="142"/>
        <v>100</v>
      </c>
      <c r="AZ184">
        <f t="shared" si="143"/>
        <v>0</v>
      </c>
    </row>
    <row r="185" spans="1:52">
      <c r="A185">
        <v>218</v>
      </c>
      <c r="B185" s="27" t="str">
        <f t="shared" si="96"/>
        <v>184</v>
      </c>
      <c r="C185" s="28" t="s">
        <v>2426</v>
      </c>
      <c r="D185" s="27" t="str">
        <f t="shared" si="97"/>
        <v>Housing Site</v>
      </c>
      <c r="E185" t="str">
        <f t="shared" si="98"/>
        <v>0.36</v>
      </c>
      <c r="F185" t="str">
        <f t="shared" si="99"/>
        <v/>
      </c>
      <c r="G185" t="str">
        <f t="shared" si="100"/>
        <v/>
      </c>
      <c r="H185">
        <f t="shared" si="101"/>
        <v>3526</v>
      </c>
      <c r="I185" t="str">
        <f t="shared" si="102"/>
        <v>Brentwood AQMA No.5</v>
      </c>
      <c r="J185">
        <f t="shared" si="103"/>
        <v>20403</v>
      </c>
      <c r="K185" t="str">
        <f t="shared" si="104"/>
        <v>Epping Forest</v>
      </c>
      <c r="L185">
        <f t="shared" si="105"/>
        <v>14279</v>
      </c>
      <c r="M185" t="str">
        <f t="shared" si="106"/>
        <v>Thames Estuary &amp; Marshes</v>
      </c>
      <c r="N185">
        <f t="shared" si="107"/>
        <v>3074</v>
      </c>
      <c r="O185" t="str">
        <f t="shared" si="108"/>
        <v>Mill Meadows, Billericay</v>
      </c>
      <c r="P185" t="s">
        <v>2312</v>
      </c>
      <c r="Q185" t="s">
        <v>2312</v>
      </c>
      <c r="R185" s="16">
        <f t="shared" si="109"/>
        <v>1081</v>
      </c>
      <c r="S185" s="3" t="str">
        <f t="shared" si="110"/>
        <v>Hutton Country Park</v>
      </c>
      <c r="T185">
        <f t="shared" si="111"/>
        <v>646</v>
      </c>
      <c r="U185">
        <f t="shared" si="112"/>
        <v>3645</v>
      </c>
      <c r="V185">
        <f t="shared" si="113"/>
        <v>647</v>
      </c>
      <c r="W185">
        <f t="shared" si="114"/>
        <v>248</v>
      </c>
      <c r="X185" s="18">
        <f t="shared" si="115"/>
        <v>19</v>
      </c>
      <c r="Y185">
        <f t="shared" si="116"/>
        <v>2538</v>
      </c>
      <c r="Z185">
        <f t="shared" si="117"/>
        <v>3140</v>
      </c>
      <c r="AA185">
        <f t="shared" si="118"/>
        <v>6538</v>
      </c>
      <c r="AB185" s="12">
        <f t="shared" si="119"/>
        <v>4965</v>
      </c>
      <c r="AC185">
        <f t="shared" si="120"/>
        <v>4168</v>
      </c>
      <c r="AD185" s="12">
        <f t="shared" si="121"/>
        <v>2106</v>
      </c>
      <c r="AE185" s="12">
        <f t="shared" si="122"/>
        <v>2590</v>
      </c>
      <c r="AF185" s="12">
        <f t="shared" si="123"/>
        <v>1490</v>
      </c>
      <c r="AG185" s="19">
        <f t="shared" si="124"/>
        <v>16682</v>
      </c>
      <c r="AH185">
        <f t="shared" si="125"/>
        <v>187</v>
      </c>
      <c r="AI185" t="str">
        <f t="shared" si="126"/>
        <v>II</v>
      </c>
      <c r="AJ185">
        <f t="shared" si="127"/>
        <v>3671</v>
      </c>
      <c r="AK185">
        <f t="shared" si="128"/>
        <v>2965</v>
      </c>
      <c r="AL185" s="3">
        <f t="shared" si="129"/>
        <v>642</v>
      </c>
      <c r="AM185">
        <f t="shared" si="130"/>
        <v>3116</v>
      </c>
      <c r="AN185">
        <f t="shared" si="131"/>
        <v>4950</v>
      </c>
      <c r="AO185" s="11">
        <f t="shared" si="132"/>
        <v>1867</v>
      </c>
      <c r="AP185" s="3">
        <f t="shared" si="133"/>
        <v>401</v>
      </c>
      <c r="AQ185">
        <f t="shared" si="134"/>
        <v>701</v>
      </c>
      <c r="AR185">
        <f t="shared" si="135"/>
        <v>4982</v>
      </c>
      <c r="AS185" s="13" t="str">
        <f t="shared" si="136"/>
        <v>Adjacent, (100% overlap)</v>
      </c>
      <c r="AT185" t="str">
        <f t="shared" si="137"/>
        <v>Y</v>
      </c>
      <c r="AU185" t="str">
        <f t="shared" si="138"/>
        <v/>
      </c>
      <c r="AV185" s="3">
        <f t="shared" si="139"/>
        <v>591</v>
      </c>
      <c r="AW185">
        <f t="shared" si="140"/>
        <v>0</v>
      </c>
      <c r="AX185">
        <f t="shared" si="141"/>
        <v>0</v>
      </c>
      <c r="AY185" s="11">
        <f t="shared" si="142"/>
        <v>100</v>
      </c>
      <c r="AZ185">
        <f t="shared" si="143"/>
        <v>0</v>
      </c>
    </row>
    <row r="186" spans="1:52">
      <c r="A186">
        <v>219</v>
      </c>
      <c r="B186" s="27" t="str">
        <f t="shared" si="96"/>
        <v>185</v>
      </c>
      <c r="C186" s="28" t="s">
        <v>1773</v>
      </c>
      <c r="D186" s="27" t="str">
        <f t="shared" si="97"/>
        <v>Housing Site</v>
      </c>
      <c r="E186" t="str">
        <f t="shared" si="98"/>
        <v>0.94</v>
      </c>
      <c r="F186" t="str">
        <f t="shared" si="99"/>
        <v/>
      </c>
      <c r="G186" t="str">
        <f t="shared" si="100"/>
        <v/>
      </c>
      <c r="H186">
        <f t="shared" si="101"/>
        <v>3999</v>
      </c>
      <c r="I186" t="str">
        <f t="shared" si="102"/>
        <v>Brentwood AQMA No.5</v>
      </c>
      <c r="J186">
        <f t="shared" si="103"/>
        <v>14460</v>
      </c>
      <c r="K186" t="str">
        <f t="shared" si="104"/>
        <v>Epping Forest</v>
      </c>
      <c r="L186">
        <f t="shared" si="105"/>
        <v>20569</v>
      </c>
      <c r="M186" t="str">
        <f t="shared" si="106"/>
        <v>Thames Estuary &amp; Marshes</v>
      </c>
      <c r="N186" s="11">
        <f t="shared" si="107"/>
        <v>1776</v>
      </c>
      <c r="O186" t="str">
        <f t="shared" si="108"/>
        <v>The Coppice, Kelvedon Hatch</v>
      </c>
      <c r="P186" t="s">
        <v>2312</v>
      </c>
      <c r="Q186" t="s">
        <v>2312</v>
      </c>
      <c r="R186" s="15">
        <f t="shared" si="109"/>
        <v>4786</v>
      </c>
      <c r="S186" s="3" t="str">
        <f t="shared" si="110"/>
        <v>Hutton Country Park</v>
      </c>
      <c r="T186">
        <f t="shared" si="111"/>
        <v>512</v>
      </c>
      <c r="U186">
        <f t="shared" si="112"/>
        <v>5409</v>
      </c>
      <c r="V186" s="11">
        <f t="shared" si="113"/>
        <v>2</v>
      </c>
      <c r="W186" s="11" t="str">
        <f t="shared" si="114"/>
        <v>Adjacent, (98% overlap)</v>
      </c>
      <c r="X186" s="17">
        <f t="shared" si="115"/>
        <v>209</v>
      </c>
      <c r="Y186">
        <f t="shared" si="116"/>
        <v>6609</v>
      </c>
      <c r="Z186">
        <f t="shared" si="117"/>
        <v>2151</v>
      </c>
      <c r="AA186">
        <f t="shared" si="118"/>
        <v>612</v>
      </c>
      <c r="AB186" s="12">
        <f t="shared" si="119"/>
        <v>4992</v>
      </c>
      <c r="AC186">
        <f t="shared" si="120"/>
        <v>4863</v>
      </c>
      <c r="AD186" s="12">
        <f t="shared" si="121"/>
        <v>2215</v>
      </c>
      <c r="AE186" s="12">
        <f t="shared" si="122"/>
        <v>4395</v>
      </c>
      <c r="AF186" s="12">
        <f t="shared" si="123"/>
        <v>806</v>
      </c>
      <c r="AG186" s="17">
        <f t="shared" si="124"/>
        <v>29333</v>
      </c>
      <c r="AH186">
        <f t="shared" si="125"/>
        <v>244</v>
      </c>
      <c r="AI186" t="str">
        <f t="shared" si="126"/>
        <v>II</v>
      </c>
      <c r="AJ186">
        <f t="shared" si="127"/>
        <v>4170</v>
      </c>
      <c r="AK186">
        <f t="shared" si="128"/>
        <v>2348</v>
      </c>
      <c r="AL186" s="3">
        <f t="shared" si="129"/>
        <v>2383</v>
      </c>
      <c r="AM186">
        <f t="shared" si="130"/>
        <v>4073</v>
      </c>
      <c r="AN186">
        <f t="shared" si="131"/>
        <v>4856</v>
      </c>
      <c r="AO186" s="12">
        <f t="shared" si="132"/>
        <v>4009</v>
      </c>
      <c r="AP186" s="3">
        <f t="shared" si="133"/>
        <v>883</v>
      </c>
      <c r="AQ186">
        <f t="shared" si="134"/>
        <v>722</v>
      </c>
      <c r="AR186">
        <f t="shared" si="135"/>
        <v>10283</v>
      </c>
      <c r="AS186" s="13" t="str">
        <f t="shared" si="136"/>
        <v>Adjacent, (100% overlap)</v>
      </c>
      <c r="AT186" t="str">
        <f t="shared" si="137"/>
        <v>RA</v>
      </c>
      <c r="AU186" t="str">
        <f t="shared" si="138"/>
        <v/>
      </c>
      <c r="AV186" s="3">
        <f t="shared" si="139"/>
        <v>235</v>
      </c>
      <c r="AW186">
        <f t="shared" si="140"/>
        <v>0</v>
      </c>
      <c r="AX186">
        <f t="shared" si="141"/>
        <v>0</v>
      </c>
      <c r="AY186" s="11">
        <f t="shared" si="142"/>
        <v>100</v>
      </c>
      <c r="AZ186">
        <f t="shared" si="143"/>
        <v>0</v>
      </c>
    </row>
    <row r="187" spans="1:52">
      <c r="A187">
        <v>220</v>
      </c>
      <c r="B187" s="27" t="str">
        <f t="shared" si="96"/>
        <v>186</v>
      </c>
      <c r="C187" s="28" t="s">
        <v>2427</v>
      </c>
      <c r="D187" s="27" t="str">
        <f t="shared" si="97"/>
        <v>Housing Site</v>
      </c>
      <c r="E187" t="str">
        <f t="shared" si="98"/>
        <v>1.54</v>
      </c>
      <c r="F187" t="str">
        <f t="shared" si="99"/>
        <v/>
      </c>
      <c r="G187" t="str">
        <f t="shared" si="100"/>
        <v/>
      </c>
      <c r="H187" s="11">
        <f t="shared" si="101"/>
        <v>575</v>
      </c>
      <c r="I187" t="str">
        <f t="shared" si="102"/>
        <v>Brentwood AQMA No.7</v>
      </c>
      <c r="J187">
        <f t="shared" si="103"/>
        <v>16458</v>
      </c>
      <c r="K187" t="str">
        <f t="shared" si="104"/>
        <v>Epping Forest</v>
      </c>
      <c r="L187">
        <f t="shared" si="105"/>
        <v>15710</v>
      </c>
      <c r="M187" t="str">
        <f t="shared" si="106"/>
        <v>Thames Estuary &amp; Marshes</v>
      </c>
      <c r="N187" s="11">
        <f t="shared" si="107"/>
        <v>1349</v>
      </c>
      <c r="O187" t="str">
        <f t="shared" si="108"/>
        <v>Thorndon Park</v>
      </c>
      <c r="P187" t="s">
        <v>2312</v>
      </c>
      <c r="Q187" t="s">
        <v>2312</v>
      </c>
      <c r="R187" s="15">
        <f t="shared" si="109"/>
        <v>3040</v>
      </c>
      <c r="S187" s="3" t="str">
        <f t="shared" si="110"/>
        <v>Hutton Country Park</v>
      </c>
      <c r="T187">
        <f t="shared" si="111"/>
        <v>510</v>
      </c>
      <c r="U187">
        <f t="shared" si="112"/>
        <v>642</v>
      </c>
      <c r="V187">
        <f t="shared" si="113"/>
        <v>510</v>
      </c>
      <c r="W187" s="11" t="str">
        <f t="shared" si="114"/>
        <v>Adjacent, (27% overlap)</v>
      </c>
      <c r="X187" s="17">
        <f t="shared" si="115"/>
        <v>344</v>
      </c>
      <c r="Y187">
        <f t="shared" si="116"/>
        <v>5319</v>
      </c>
      <c r="Z187">
        <f t="shared" si="117"/>
        <v>323</v>
      </c>
      <c r="AA187">
        <f t="shared" si="118"/>
        <v>2649</v>
      </c>
      <c r="AB187" s="18">
        <f t="shared" si="119"/>
        <v>653</v>
      </c>
      <c r="AC187">
        <f t="shared" si="120"/>
        <v>0</v>
      </c>
      <c r="AD187" s="18">
        <f t="shared" si="121"/>
        <v>333</v>
      </c>
      <c r="AE187" s="11">
        <f t="shared" si="122"/>
        <v>666</v>
      </c>
      <c r="AF187" s="18">
        <f t="shared" si="123"/>
        <v>311</v>
      </c>
      <c r="AG187" s="18">
        <f t="shared" si="124"/>
        <v>32726</v>
      </c>
      <c r="AH187">
        <f t="shared" si="125"/>
        <v>283</v>
      </c>
      <c r="AI187" t="str">
        <f t="shared" si="126"/>
        <v>II</v>
      </c>
      <c r="AJ187">
        <f t="shared" si="127"/>
        <v>1397</v>
      </c>
      <c r="AK187">
        <f t="shared" si="128"/>
        <v>1073</v>
      </c>
      <c r="AL187" s="3">
        <f t="shared" si="129"/>
        <v>575</v>
      </c>
      <c r="AM187">
        <f t="shared" si="130"/>
        <v>425</v>
      </c>
      <c r="AN187">
        <f t="shared" si="131"/>
        <v>738</v>
      </c>
      <c r="AO187" s="17">
        <f t="shared" si="132"/>
        <v>835</v>
      </c>
      <c r="AP187" s="3">
        <f t="shared" si="133"/>
        <v>1856</v>
      </c>
      <c r="AQ187">
        <f t="shared" si="134"/>
        <v>1385</v>
      </c>
      <c r="AR187">
        <f t="shared" si="135"/>
        <v>5137</v>
      </c>
      <c r="AS187" s="13" t="str">
        <f t="shared" si="136"/>
        <v>Adjacent, (44% overlap)</v>
      </c>
      <c r="AT187" t="str">
        <f t="shared" si="137"/>
        <v>Y</v>
      </c>
      <c r="AU187" t="str">
        <f t="shared" si="138"/>
        <v/>
      </c>
      <c r="AV187" s="3">
        <f t="shared" si="139"/>
        <v>1918</v>
      </c>
      <c r="AW187">
        <f t="shared" si="140"/>
        <v>0</v>
      </c>
      <c r="AX187">
        <f t="shared" si="141"/>
        <v>0</v>
      </c>
      <c r="AY187">
        <f t="shared" si="142"/>
        <v>0</v>
      </c>
      <c r="AZ187">
        <f t="shared" si="143"/>
        <v>0</v>
      </c>
    </row>
    <row r="188" spans="1:52">
      <c r="A188">
        <v>225</v>
      </c>
      <c r="B188" s="27" t="str">
        <f t="shared" si="96"/>
        <v>188</v>
      </c>
      <c r="C188" s="28" t="s">
        <v>1795</v>
      </c>
      <c r="D188" s="27" t="str">
        <f t="shared" si="97"/>
        <v>Housing Site</v>
      </c>
      <c r="E188" t="str">
        <f t="shared" si="98"/>
        <v>1.86</v>
      </c>
      <c r="F188" t="str">
        <f t="shared" si="99"/>
        <v/>
      </c>
      <c r="G188" t="str">
        <f t="shared" si="100"/>
        <v/>
      </c>
      <c r="H188">
        <f t="shared" si="101"/>
        <v>4411</v>
      </c>
      <c r="I188" t="str">
        <f t="shared" si="102"/>
        <v>Brentwood AQMA No.4</v>
      </c>
      <c r="J188">
        <f t="shared" si="103"/>
        <v>13599</v>
      </c>
      <c r="K188" t="str">
        <f t="shared" si="104"/>
        <v>Epping Forest</v>
      </c>
      <c r="L188">
        <f t="shared" si="105"/>
        <v>21316</v>
      </c>
      <c r="M188" t="str">
        <f t="shared" si="106"/>
        <v>Thames Estuary &amp; Marshes</v>
      </c>
      <c r="N188" s="11">
        <f t="shared" si="107"/>
        <v>1025</v>
      </c>
      <c r="O188" t="str">
        <f t="shared" si="108"/>
        <v>The Coppice, Kelvedon Hatch</v>
      </c>
      <c r="P188" t="s">
        <v>2312</v>
      </c>
      <c r="Q188" t="s">
        <v>2312</v>
      </c>
      <c r="R188" s="15">
        <f t="shared" si="109"/>
        <v>5707</v>
      </c>
      <c r="S188" s="3" t="str">
        <f t="shared" si="110"/>
        <v>Hutton Country Park</v>
      </c>
      <c r="T188" s="11">
        <f t="shared" si="111"/>
        <v>140</v>
      </c>
      <c r="U188">
        <f t="shared" si="112"/>
        <v>5912</v>
      </c>
      <c r="V188" s="11">
        <f t="shared" si="113"/>
        <v>139</v>
      </c>
      <c r="W188">
        <f t="shared" si="114"/>
        <v>114</v>
      </c>
      <c r="X188" s="18">
        <f t="shared" si="115"/>
        <v>45</v>
      </c>
      <c r="Y188">
        <f t="shared" si="116"/>
        <v>6594</v>
      </c>
      <c r="Z188">
        <f t="shared" si="117"/>
        <v>1515</v>
      </c>
      <c r="AA188">
        <f t="shared" si="118"/>
        <v>131</v>
      </c>
      <c r="AB188" s="12">
        <f t="shared" si="119"/>
        <v>5484</v>
      </c>
      <c r="AC188">
        <f t="shared" si="120"/>
        <v>5397</v>
      </c>
      <c r="AD188" s="11">
        <f t="shared" si="121"/>
        <v>1468</v>
      </c>
      <c r="AE188" s="12">
        <f t="shared" si="122"/>
        <v>5145</v>
      </c>
      <c r="AF188" s="12">
        <f t="shared" si="123"/>
        <v>1202</v>
      </c>
      <c r="AG188" s="17">
        <f t="shared" si="124"/>
        <v>24891</v>
      </c>
      <c r="AH188" s="11">
        <f t="shared" si="125"/>
        <v>21</v>
      </c>
      <c r="AI188" t="str">
        <f t="shared" si="126"/>
        <v>II</v>
      </c>
      <c r="AJ188">
        <f t="shared" si="127"/>
        <v>4165</v>
      </c>
      <c r="AK188">
        <f t="shared" si="128"/>
        <v>1834</v>
      </c>
      <c r="AL188" s="3">
        <f t="shared" si="129"/>
        <v>2463</v>
      </c>
      <c r="AM188">
        <f t="shared" si="130"/>
        <v>4881</v>
      </c>
      <c r="AN188">
        <f t="shared" si="131"/>
        <v>5306</v>
      </c>
      <c r="AO188" s="12">
        <f t="shared" si="132"/>
        <v>3077</v>
      </c>
      <c r="AP188" s="3">
        <f t="shared" si="133"/>
        <v>1831</v>
      </c>
      <c r="AQ188">
        <f t="shared" si="134"/>
        <v>893</v>
      </c>
      <c r="AR188">
        <f t="shared" si="135"/>
        <v>10762</v>
      </c>
      <c r="AS188" s="13" t="str">
        <f t="shared" si="136"/>
        <v>Adjacent, (90% overlap)</v>
      </c>
      <c r="AT188" t="str">
        <f t="shared" si="137"/>
        <v>Y</v>
      </c>
      <c r="AU188" t="str">
        <f t="shared" si="138"/>
        <v/>
      </c>
      <c r="AV188" s="3">
        <f t="shared" si="139"/>
        <v>15</v>
      </c>
      <c r="AW188">
        <f t="shared" si="140"/>
        <v>0</v>
      </c>
      <c r="AX188">
        <f t="shared" si="141"/>
        <v>0</v>
      </c>
      <c r="AY188" s="11">
        <f t="shared" si="142"/>
        <v>100</v>
      </c>
      <c r="AZ188">
        <f t="shared" si="143"/>
        <v>0</v>
      </c>
    </row>
    <row r="189" spans="1:52">
      <c r="A189">
        <v>226</v>
      </c>
      <c r="B189" s="27" t="str">
        <f t="shared" si="96"/>
        <v>189</v>
      </c>
      <c r="C189" s="28" t="s">
        <v>1800</v>
      </c>
      <c r="D189" s="27" t="str">
        <f t="shared" si="97"/>
        <v>Housing Site</v>
      </c>
      <c r="E189" t="str">
        <f t="shared" si="98"/>
        <v>2.98</v>
      </c>
      <c r="F189" t="str">
        <f t="shared" si="99"/>
        <v/>
      </c>
      <c r="G189" t="str">
        <f t="shared" si="100"/>
        <v/>
      </c>
      <c r="H189">
        <f t="shared" si="101"/>
        <v>1994</v>
      </c>
      <c r="I189" t="str">
        <f t="shared" si="102"/>
        <v>Brentwood AQMA No.4</v>
      </c>
      <c r="J189">
        <f t="shared" si="103"/>
        <v>12590</v>
      </c>
      <c r="K189" t="str">
        <f t="shared" si="104"/>
        <v>Epping Forest</v>
      </c>
      <c r="L189">
        <f t="shared" si="105"/>
        <v>19513</v>
      </c>
      <c r="M189" t="str">
        <f t="shared" si="106"/>
        <v>Thames Estuary &amp; Marshes</v>
      </c>
      <c r="N189">
        <f t="shared" si="107"/>
        <v>2343</v>
      </c>
      <c r="O189" t="str">
        <f t="shared" si="108"/>
        <v>The Coppice, Kelvedon Hatch</v>
      </c>
      <c r="P189" t="s">
        <v>2312</v>
      </c>
      <c r="Q189" t="s">
        <v>2312</v>
      </c>
      <c r="R189" s="15">
        <f t="shared" si="109"/>
        <v>3522</v>
      </c>
      <c r="S189" s="3" t="str">
        <f t="shared" si="110"/>
        <v>The Manor</v>
      </c>
      <c r="T189">
        <f t="shared" si="111"/>
        <v>1498</v>
      </c>
      <c r="U189">
        <f t="shared" si="112"/>
        <v>3623</v>
      </c>
      <c r="V189">
        <f t="shared" si="113"/>
        <v>502</v>
      </c>
      <c r="W189" s="11" t="str">
        <f t="shared" si="114"/>
        <v>Adjacent, (0% overlap)</v>
      </c>
      <c r="X189" s="18">
        <f t="shared" si="115"/>
        <v>14</v>
      </c>
      <c r="Y189">
        <f t="shared" si="116"/>
        <v>3765</v>
      </c>
      <c r="Z189">
        <f t="shared" si="117"/>
        <v>10</v>
      </c>
      <c r="AA189">
        <f t="shared" si="118"/>
        <v>1266</v>
      </c>
      <c r="AB189" s="12">
        <f t="shared" si="119"/>
        <v>3425</v>
      </c>
      <c r="AC189">
        <f t="shared" si="120"/>
        <v>3550</v>
      </c>
      <c r="AD189" s="11">
        <f t="shared" si="121"/>
        <v>1350</v>
      </c>
      <c r="AE189" s="12">
        <f t="shared" si="122"/>
        <v>3041</v>
      </c>
      <c r="AF189" s="12">
        <f t="shared" si="123"/>
        <v>1424</v>
      </c>
      <c r="AG189" s="19">
        <f t="shared" si="124"/>
        <v>21703</v>
      </c>
      <c r="AH189">
        <f t="shared" si="125"/>
        <v>141</v>
      </c>
      <c r="AI189" t="str">
        <f t="shared" si="126"/>
        <v>II</v>
      </c>
      <c r="AJ189">
        <f t="shared" si="127"/>
        <v>872</v>
      </c>
      <c r="AK189">
        <f t="shared" si="128"/>
        <v>1651</v>
      </c>
      <c r="AL189" s="3">
        <f t="shared" si="129"/>
        <v>872</v>
      </c>
      <c r="AM189">
        <f t="shared" si="130"/>
        <v>3572</v>
      </c>
      <c r="AN189">
        <f t="shared" si="131"/>
        <v>3053</v>
      </c>
      <c r="AO189" s="12">
        <f t="shared" si="132"/>
        <v>3081</v>
      </c>
      <c r="AP189" s="3">
        <f t="shared" si="133"/>
        <v>1461</v>
      </c>
      <c r="AQ189">
        <f t="shared" si="134"/>
        <v>536</v>
      </c>
      <c r="AR189">
        <f t="shared" si="135"/>
        <v>7933</v>
      </c>
      <c r="AS189" s="13" t="str">
        <f t="shared" si="136"/>
        <v>Adjacent, (100% overlap)</v>
      </c>
      <c r="AT189" t="str">
        <f t="shared" si="137"/>
        <v>Y</v>
      </c>
      <c r="AU189" t="str">
        <f t="shared" si="138"/>
        <v/>
      </c>
      <c r="AV189" s="3">
        <f t="shared" si="139"/>
        <v>601</v>
      </c>
      <c r="AW189">
        <f t="shared" si="140"/>
        <v>0</v>
      </c>
      <c r="AX189">
        <f t="shared" si="141"/>
        <v>0</v>
      </c>
      <c r="AY189" s="11">
        <f t="shared" si="142"/>
        <v>100</v>
      </c>
      <c r="AZ189">
        <f t="shared" si="143"/>
        <v>0</v>
      </c>
    </row>
    <row r="190" spans="1:52">
      <c r="A190">
        <v>228</v>
      </c>
      <c r="B190" s="27" t="str">
        <f t="shared" si="96"/>
        <v>190</v>
      </c>
      <c r="C190" s="28" t="s">
        <v>2428</v>
      </c>
      <c r="D190" s="27" t="str">
        <f t="shared" si="97"/>
        <v>Housing Site</v>
      </c>
      <c r="E190" t="str">
        <f t="shared" si="98"/>
        <v>3.29</v>
      </c>
      <c r="F190" t="str">
        <f t="shared" si="99"/>
        <v>G003</v>
      </c>
      <c r="G190" t="str">
        <f t="shared" si="100"/>
        <v/>
      </c>
      <c r="H190">
        <f t="shared" si="101"/>
        <v>3261</v>
      </c>
      <c r="I190" t="str">
        <f t="shared" si="102"/>
        <v>Brentwood AQMA No.4</v>
      </c>
      <c r="J190">
        <f t="shared" si="103"/>
        <v>12169</v>
      </c>
      <c r="K190" t="str">
        <f t="shared" si="104"/>
        <v>Epping Forest</v>
      </c>
      <c r="L190">
        <f t="shared" si="105"/>
        <v>20759</v>
      </c>
      <c r="M190" t="str">
        <f t="shared" si="106"/>
        <v>Thames Estuary &amp; Marshes</v>
      </c>
      <c r="N190" s="11">
        <f t="shared" si="107"/>
        <v>989</v>
      </c>
      <c r="O190" t="str">
        <f t="shared" si="108"/>
        <v>The Coppice, Kelvedon Hatch</v>
      </c>
      <c r="P190" t="s">
        <v>2312</v>
      </c>
      <c r="Q190" t="s">
        <v>2312</v>
      </c>
      <c r="R190" s="15">
        <f t="shared" si="109"/>
        <v>4709</v>
      </c>
      <c r="S190" s="3" t="str">
        <f t="shared" si="110"/>
        <v>The Manor</v>
      </c>
      <c r="T190">
        <f t="shared" si="111"/>
        <v>989</v>
      </c>
      <c r="U190">
        <f t="shared" si="112"/>
        <v>5018</v>
      </c>
      <c r="V190" s="12" t="str">
        <f t="shared" si="113"/>
        <v>Adjacent, (0% overlap)</v>
      </c>
      <c r="W190" s="11" t="str">
        <f t="shared" si="114"/>
        <v>Adjacent, (55% overlap)</v>
      </c>
      <c r="X190" s="18">
        <f t="shared" si="115"/>
        <v>18</v>
      </c>
      <c r="Y190">
        <f t="shared" si="116"/>
        <v>4722</v>
      </c>
      <c r="Z190">
        <f t="shared" si="117"/>
        <v>4</v>
      </c>
      <c r="AA190">
        <f t="shared" si="118"/>
        <v>1483</v>
      </c>
      <c r="AB190" s="12">
        <f t="shared" si="119"/>
        <v>4613</v>
      </c>
      <c r="AC190">
        <f t="shared" si="120"/>
        <v>4659</v>
      </c>
      <c r="AD190" s="11">
        <f t="shared" si="121"/>
        <v>914</v>
      </c>
      <c r="AE190" s="12">
        <f t="shared" si="122"/>
        <v>4291</v>
      </c>
      <c r="AF190" s="11">
        <f t="shared" si="123"/>
        <v>559</v>
      </c>
      <c r="AG190" s="19">
        <f t="shared" si="124"/>
        <v>23949</v>
      </c>
      <c r="AH190">
        <f t="shared" si="125"/>
        <v>235</v>
      </c>
      <c r="AI190" t="str">
        <f t="shared" si="126"/>
        <v>II</v>
      </c>
      <c r="AJ190">
        <f t="shared" si="127"/>
        <v>2272</v>
      </c>
      <c r="AK190">
        <f t="shared" si="128"/>
        <v>259</v>
      </c>
      <c r="AL190" s="3">
        <f t="shared" si="129"/>
        <v>2272</v>
      </c>
      <c r="AM190">
        <f t="shared" si="130"/>
        <v>4988</v>
      </c>
      <c r="AN190">
        <f t="shared" si="131"/>
        <v>4331</v>
      </c>
      <c r="AO190" s="12">
        <f t="shared" si="132"/>
        <v>3850</v>
      </c>
      <c r="AP190" s="3">
        <f t="shared" si="133"/>
        <v>1500</v>
      </c>
      <c r="AQ190" s="11">
        <f t="shared" si="134"/>
        <v>276</v>
      </c>
      <c r="AR190">
        <f t="shared" si="135"/>
        <v>9363</v>
      </c>
      <c r="AS190" s="13" t="str">
        <f t="shared" si="136"/>
        <v>Adjacent, (100% overlap)</v>
      </c>
      <c r="AT190" t="str">
        <f t="shared" si="137"/>
        <v/>
      </c>
      <c r="AU190" t="str">
        <f t="shared" si="138"/>
        <v/>
      </c>
      <c r="AV190" s="3">
        <f t="shared" si="139"/>
        <v>50</v>
      </c>
      <c r="AW190">
        <f t="shared" si="140"/>
        <v>0</v>
      </c>
      <c r="AX190">
        <f t="shared" si="141"/>
        <v>0</v>
      </c>
      <c r="AY190" s="11">
        <f t="shared" si="142"/>
        <v>100</v>
      </c>
      <c r="AZ190">
        <f t="shared" si="143"/>
        <v>0</v>
      </c>
    </row>
    <row r="191" spans="1:52">
      <c r="A191">
        <v>229</v>
      </c>
      <c r="B191" s="27" t="str">
        <f t="shared" si="96"/>
        <v>191</v>
      </c>
      <c r="C191" s="28" t="s">
        <v>2429</v>
      </c>
      <c r="D191" s="27" t="str">
        <f t="shared" si="97"/>
        <v>Housing Site</v>
      </c>
      <c r="E191" t="str">
        <f t="shared" si="98"/>
        <v>0.4</v>
      </c>
      <c r="F191" t="str">
        <f t="shared" si="99"/>
        <v>G006</v>
      </c>
      <c r="G191" t="str">
        <f t="shared" si="100"/>
        <v/>
      </c>
      <c r="H191">
        <f t="shared" si="101"/>
        <v>3222</v>
      </c>
      <c r="I191" t="str">
        <f t="shared" si="102"/>
        <v>Brentwood AQMA No.4</v>
      </c>
      <c r="J191">
        <f t="shared" si="103"/>
        <v>12422</v>
      </c>
      <c r="K191" t="str">
        <f t="shared" si="104"/>
        <v>Epping Forest</v>
      </c>
      <c r="L191">
        <f t="shared" si="105"/>
        <v>20709</v>
      </c>
      <c r="M191" t="str">
        <f t="shared" si="106"/>
        <v>Thames Estuary &amp; Marshes</v>
      </c>
      <c r="N191" s="11">
        <f t="shared" si="107"/>
        <v>1016</v>
      </c>
      <c r="O191" t="str">
        <f t="shared" si="108"/>
        <v>The Coppice, Kelvedon Hatch</v>
      </c>
      <c r="P191" t="s">
        <v>2312</v>
      </c>
      <c r="Q191" t="s">
        <v>2312</v>
      </c>
      <c r="R191" s="15">
        <f t="shared" si="109"/>
        <v>4853</v>
      </c>
      <c r="S191" s="3" t="str">
        <f t="shared" si="110"/>
        <v>The Manor</v>
      </c>
      <c r="T191">
        <f t="shared" si="111"/>
        <v>1015</v>
      </c>
      <c r="U191">
        <f t="shared" si="112"/>
        <v>4971</v>
      </c>
      <c r="V191" s="12" t="str">
        <f t="shared" si="113"/>
        <v>Adjacent, (0% overlap)</v>
      </c>
      <c r="W191" s="11" t="str">
        <f t="shared" si="114"/>
        <v>Adjacent, (0% overlap)</v>
      </c>
      <c r="X191" s="17">
        <f t="shared" si="115"/>
        <v>138</v>
      </c>
      <c r="Y191">
        <f t="shared" si="116"/>
        <v>4905</v>
      </c>
      <c r="Z191">
        <f t="shared" si="117"/>
        <v>135</v>
      </c>
      <c r="AA191">
        <f t="shared" si="118"/>
        <v>1429</v>
      </c>
      <c r="AB191" s="12">
        <f t="shared" si="119"/>
        <v>4564</v>
      </c>
      <c r="AC191">
        <f t="shared" si="120"/>
        <v>4602</v>
      </c>
      <c r="AD191" s="11">
        <f t="shared" si="121"/>
        <v>968</v>
      </c>
      <c r="AE191" s="12">
        <f t="shared" si="122"/>
        <v>4251</v>
      </c>
      <c r="AF191" s="11">
        <f t="shared" si="123"/>
        <v>566</v>
      </c>
      <c r="AG191" s="19">
        <f t="shared" si="124"/>
        <v>23949</v>
      </c>
      <c r="AH191">
        <f t="shared" si="125"/>
        <v>185</v>
      </c>
      <c r="AI191" t="str">
        <f t="shared" si="126"/>
        <v>II</v>
      </c>
      <c r="AJ191">
        <f t="shared" si="127"/>
        <v>2337</v>
      </c>
      <c r="AK191">
        <f t="shared" si="128"/>
        <v>321</v>
      </c>
      <c r="AL191" s="3">
        <f t="shared" si="129"/>
        <v>2337</v>
      </c>
      <c r="AM191">
        <f t="shared" si="130"/>
        <v>4923</v>
      </c>
      <c r="AN191">
        <f t="shared" si="131"/>
        <v>4287</v>
      </c>
      <c r="AO191" s="12">
        <f t="shared" si="132"/>
        <v>3908</v>
      </c>
      <c r="AP191" s="3">
        <f t="shared" si="133"/>
        <v>1442</v>
      </c>
      <c r="AQ191" s="11">
        <f t="shared" si="134"/>
        <v>375</v>
      </c>
      <c r="AR191">
        <f t="shared" si="135"/>
        <v>9379</v>
      </c>
      <c r="AS191" s="13" t="str">
        <f t="shared" si="136"/>
        <v>Adjacent, (100% overlap)</v>
      </c>
      <c r="AT191" t="str">
        <f t="shared" si="137"/>
        <v/>
      </c>
      <c r="AU191" t="str">
        <f t="shared" si="138"/>
        <v/>
      </c>
      <c r="AV191" s="14" t="str">
        <f t="shared" si="139"/>
        <v>Adjacent, (0% overlap)</v>
      </c>
      <c r="AW191">
        <f t="shared" si="140"/>
        <v>0</v>
      </c>
      <c r="AX191">
        <f t="shared" si="141"/>
        <v>0</v>
      </c>
      <c r="AY191" s="11">
        <f t="shared" si="142"/>
        <v>100</v>
      </c>
      <c r="AZ191">
        <f t="shared" si="143"/>
        <v>0</v>
      </c>
    </row>
    <row r="192" spans="1:52">
      <c r="A192">
        <v>230</v>
      </c>
      <c r="B192" s="27" t="str">
        <f t="shared" si="96"/>
        <v>192</v>
      </c>
      <c r="C192" s="28" t="s">
        <v>1635</v>
      </c>
      <c r="D192" s="27" t="str">
        <f t="shared" si="97"/>
        <v>Housing Site</v>
      </c>
      <c r="E192" t="str">
        <f t="shared" si="98"/>
        <v>235.8</v>
      </c>
      <c r="F192" t="str">
        <f t="shared" si="99"/>
        <v>G015</v>
      </c>
      <c r="G192" t="str">
        <f t="shared" si="100"/>
        <v/>
      </c>
      <c r="H192">
        <f t="shared" si="101"/>
        <v>2920</v>
      </c>
      <c r="I192" t="str">
        <f t="shared" si="102"/>
        <v>Brentwood AQMA No.7</v>
      </c>
      <c r="J192">
        <f t="shared" si="103"/>
        <v>18834</v>
      </c>
      <c r="K192" t="str">
        <f t="shared" si="104"/>
        <v>Epping Forest</v>
      </c>
      <c r="L192">
        <f t="shared" si="105"/>
        <v>11268</v>
      </c>
      <c r="M192" t="str">
        <f t="shared" si="106"/>
        <v>Thames Estuary &amp; Marshes</v>
      </c>
      <c r="N192" s="11">
        <f t="shared" si="107"/>
        <v>941</v>
      </c>
      <c r="O192" t="str">
        <f t="shared" si="108"/>
        <v>Thorndon Park</v>
      </c>
      <c r="P192" t="s">
        <v>2312</v>
      </c>
      <c r="Q192" t="s">
        <v>2312</v>
      </c>
      <c r="R192" s="15">
        <f t="shared" si="109"/>
        <v>2671</v>
      </c>
      <c r="S192" s="3" t="str">
        <f t="shared" si="110"/>
        <v>Hutton Country Park</v>
      </c>
      <c r="T192" s="12" t="str">
        <f t="shared" si="111"/>
        <v>Adjacent, (0% overlap)</v>
      </c>
      <c r="U192">
        <f t="shared" si="112"/>
        <v>68</v>
      </c>
      <c r="V192" s="12" t="str">
        <f t="shared" si="113"/>
        <v>Adjacent, (0% overlap)</v>
      </c>
      <c r="W192" s="11" t="str">
        <f t="shared" si="114"/>
        <v>Adjacent, (0% overlap)</v>
      </c>
      <c r="X192" s="18">
        <f t="shared" si="115"/>
        <v>60</v>
      </c>
      <c r="Y192">
        <f t="shared" si="116"/>
        <v>3065</v>
      </c>
      <c r="Z192">
        <f t="shared" si="117"/>
        <v>2616</v>
      </c>
      <c r="AA192">
        <f t="shared" si="118"/>
        <v>4273</v>
      </c>
      <c r="AB192" s="12">
        <f t="shared" si="119"/>
        <v>2998</v>
      </c>
      <c r="AC192">
        <f t="shared" si="120"/>
        <v>2357</v>
      </c>
      <c r="AD192" s="11">
        <f t="shared" si="121"/>
        <v>1245</v>
      </c>
      <c r="AE192" s="12">
        <f t="shared" si="122"/>
        <v>2272</v>
      </c>
      <c r="AF192" s="18">
        <f t="shared" si="123"/>
        <v>133</v>
      </c>
      <c r="AG192" s="18">
        <f t="shared" si="124"/>
        <v>30289</v>
      </c>
      <c r="AH192" s="12">
        <f t="shared" si="125"/>
        <v>0</v>
      </c>
      <c r="AI192" t="str">
        <f t="shared" si="126"/>
        <v>II</v>
      </c>
      <c r="AJ192" s="11">
        <f t="shared" si="127"/>
        <v>246</v>
      </c>
      <c r="AK192" s="12">
        <f t="shared" si="128"/>
        <v>21</v>
      </c>
      <c r="AL192" s="14">
        <f t="shared" si="129"/>
        <v>245</v>
      </c>
      <c r="AM192">
        <f t="shared" si="130"/>
        <v>1801</v>
      </c>
      <c r="AN192">
        <f t="shared" si="131"/>
        <v>2724</v>
      </c>
      <c r="AO192" s="11">
        <f t="shared" si="132"/>
        <v>2594</v>
      </c>
      <c r="AP192" s="14" t="str">
        <f t="shared" si="133"/>
        <v>Adjacent, (2% overlap)</v>
      </c>
      <c r="AQ192" s="12" t="str">
        <f t="shared" si="134"/>
        <v>Adjacent, (100% overlap)</v>
      </c>
      <c r="AR192">
        <f t="shared" si="135"/>
        <v>1509</v>
      </c>
      <c r="AS192" s="13" t="str">
        <f t="shared" si="136"/>
        <v>Adjacent, (100% overlap)</v>
      </c>
      <c r="AT192" t="str">
        <f t="shared" si="137"/>
        <v/>
      </c>
      <c r="AU192" t="str">
        <f t="shared" si="138"/>
        <v/>
      </c>
      <c r="AV192" s="14" t="str">
        <f t="shared" si="139"/>
        <v>Adjacent, (99% overlap)</v>
      </c>
      <c r="AW192">
        <f t="shared" si="140"/>
        <v>0</v>
      </c>
      <c r="AX192">
        <f t="shared" si="141"/>
        <v>0</v>
      </c>
      <c r="AY192" s="11">
        <f t="shared" si="142"/>
        <v>100</v>
      </c>
      <c r="AZ192">
        <f t="shared" si="143"/>
        <v>0</v>
      </c>
    </row>
    <row r="193" spans="1:52">
      <c r="A193">
        <v>231</v>
      </c>
      <c r="B193" s="27" t="str">
        <f t="shared" si="96"/>
        <v>193</v>
      </c>
      <c r="C193" s="28" t="s">
        <v>1823</v>
      </c>
      <c r="D193" s="27" t="str">
        <f t="shared" si="97"/>
        <v>Housing Site</v>
      </c>
      <c r="E193" t="str">
        <f t="shared" si="98"/>
        <v>0.33</v>
      </c>
      <c r="F193" t="str">
        <f t="shared" si="99"/>
        <v>G026</v>
      </c>
      <c r="G193" t="str">
        <f t="shared" si="100"/>
        <v/>
      </c>
      <c r="H193" s="11">
        <f t="shared" si="101"/>
        <v>786</v>
      </c>
      <c r="I193" t="str">
        <f t="shared" si="102"/>
        <v>Havering AQMA</v>
      </c>
      <c r="J193">
        <f t="shared" si="103"/>
        <v>18183</v>
      </c>
      <c r="K193" t="str">
        <f t="shared" si="104"/>
        <v>Epping Forest</v>
      </c>
      <c r="L193">
        <f t="shared" si="105"/>
        <v>12195</v>
      </c>
      <c r="M193" t="str">
        <f t="shared" si="106"/>
        <v>Thames Estuary &amp; Marshes</v>
      </c>
      <c r="N193">
        <f t="shared" si="107"/>
        <v>2349</v>
      </c>
      <c r="O193" t="str">
        <f t="shared" si="108"/>
        <v>Thorndon Park</v>
      </c>
      <c r="P193" t="s">
        <v>2312</v>
      </c>
      <c r="Q193" t="s">
        <v>2312</v>
      </c>
      <c r="R193" s="16">
        <f t="shared" si="109"/>
        <v>1502</v>
      </c>
      <c r="S193" s="3" t="str">
        <f t="shared" si="110"/>
        <v>Cranham Brickfields</v>
      </c>
      <c r="T193">
        <f t="shared" si="111"/>
        <v>508</v>
      </c>
      <c r="U193" t="str">
        <f t="shared" si="112"/>
        <v>Adjacent, (100% overlap)</v>
      </c>
      <c r="V193">
        <f t="shared" si="113"/>
        <v>440</v>
      </c>
      <c r="W193">
        <f t="shared" si="114"/>
        <v>173</v>
      </c>
      <c r="X193" s="18">
        <f t="shared" si="115"/>
        <v>52</v>
      </c>
      <c r="Y193">
        <f t="shared" si="116"/>
        <v>2952</v>
      </c>
      <c r="Z193">
        <f t="shared" si="117"/>
        <v>3657</v>
      </c>
      <c r="AA193">
        <f t="shared" si="118"/>
        <v>2594</v>
      </c>
      <c r="AB193" s="12">
        <f t="shared" si="119"/>
        <v>5518</v>
      </c>
      <c r="AC193">
        <f t="shared" si="120"/>
        <v>2990</v>
      </c>
      <c r="AD193" s="12">
        <f t="shared" si="121"/>
        <v>2948</v>
      </c>
      <c r="AE193" s="12">
        <f t="shared" si="122"/>
        <v>2905</v>
      </c>
      <c r="AF193" s="12">
        <f t="shared" si="123"/>
        <v>2667</v>
      </c>
      <c r="AG193" s="19">
        <f t="shared" si="124"/>
        <v>17534</v>
      </c>
      <c r="AH193">
        <f t="shared" si="125"/>
        <v>389</v>
      </c>
      <c r="AI193" t="str">
        <f t="shared" si="126"/>
        <v>II</v>
      </c>
      <c r="AJ193">
        <f t="shared" si="127"/>
        <v>2534</v>
      </c>
      <c r="AK193">
        <f t="shared" si="128"/>
        <v>5284</v>
      </c>
      <c r="AL193" s="3">
        <f t="shared" si="129"/>
        <v>1859</v>
      </c>
      <c r="AM193">
        <f t="shared" si="130"/>
        <v>4299</v>
      </c>
      <c r="AN193">
        <f t="shared" si="131"/>
        <v>2812</v>
      </c>
      <c r="AO193" s="11">
        <f t="shared" si="132"/>
        <v>1420</v>
      </c>
      <c r="AP193" s="3">
        <f t="shared" si="133"/>
        <v>606</v>
      </c>
      <c r="AQ193" s="11">
        <f t="shared" si="134"/>
        <v>312</v>
      </c>
      <c r="AR193" s="12" t="str">
        <f t="shared" si="135"/>
        <v>Adjacent, (100% overlap)</v>
      </c>
      <c r="AS193" s="13" t="str">
        <f t="shared" si="136"/>
        <v>Adjacent, (100% overlap)</v>
      </c>
      <c r="AT193" t="str">
        <f t="shared" si="137"/>
        <v/>
      </c>
      <c r="AU193" t="str">
        <f t="shared" si="138"/>
        <v/>
      </c>
      <c r="AV193" s="14" t="str">
        <f t="shared" si="139"/>
        <v>Adjacent, (100% overlap)</v>
      </c>
      <c r="AW193">
        <f t="shared" si="140"/>
        <v>0</v>
      </c>
      <c r="AX193">
        <f t="shared" si="141"/>
        <v>0</v>
      </c>
      <c r="AY193" s="11">
        <f t="shared" si="142"/>
        <v>100</v>
      </c>
      <c r="AZ193">
        <f t="shared" si="143"/>
        <v>0</v>
      </c>
    </row>
    <row r="194" spans="1:52">
      <c r="A194">
        <v>232</v>
      </c>
      <c r="B194" s="27" t="str">
        <f t="shared" si="96"/>
        <v>194</v>
      </c>
      <c r="C194" s="28" t="s">
        <v>1828</v>
      </c>
      <c r="D194" s="27" t="str">
        <f t="shared" si="97"/>
        <v>Housing Site</v>
      </c>
      <c r="E194" t="str">
        <f t="shared" si="98"/>
        <v>0.87</v>
      </c>
      <c r="F194" t="str">
        <f t="shared" si="99"/>
        <v>G027</v>
      </c>
      <c r="G194" t="str">
        <f t="shared" si="100"/>
        <v/>
      </c>
      <c r="H194">
        <f t="shared" si="101"/>
        <v>3575</v>
      </c>
      <c r="I194" t="str">
        <f t="shared" si="102"/>
        <v>Brentwood AQMA No.4</v>
      </c>
      <c r="J194">
        <f t="shared" si="103"/>
        <v>12501</v>
      </c>
      <c r="K194" t="str">
        <f t="shared" si="104"/>
        <v>Epping Forest</v>
      </c>
      <c r="L194">
        <f t="shared" si="105"/>
        <v>21002</v>
      </c>
      <c r="M194" t="str">
        <f t="shared" si="106"/>
        <v>Thames Estuary &amp; Marshes</v>
      </c>
      <c r="N194" s="12">
        <f t="shared" si="107"/>
        <v>550</v>
      </c>
      <c r="O194" t="str">
        <f t="shared" si="108"/>
        <v>The Coppice, Kelvedon Hatch</v>
      </c>
      <c r="P194" t="s">
        <v>2312</v>
      </c>
      <c r="Q194" t="s">
        <v>2312</v>
      </c>
      <c r="R194" s="15">
        <f t="shared" si="109"/>
        <v>5339</v>
      </c>
      <c r="S194" s="3" t="str">
        <f t="shared" si="110"/>
        <v>The Manor</v>
      </c>
      <c r="T194">
        <f t="shared" si="111"/>
        <v>549</v>
      </c>
      <c r="U194">
        <f t="shared" si="112"/>
        <v>5292</v>
      </c>
      <c r="V194" s="11">
        <f t="shared" si="113"/>
        <v>78</v>
      </c>
      <c r="W194">
        <f t="shared" si="114"/>
        <v>85</v>
      </c>
      <c r="X194" s="18">
        <f t="shared" si="115"/>
        <v>76</v>
      </c>
      <c r="Y194">
        <f t="shared" si="116"/>
        <v>5377</v>
      </c>
      <c r="Z194">
        <f t="shared" si="117"/>
        <v>79</v>
      </c>
      <c r="AA194">
        <f t="shared" si="118"/>
        <v>1006</v>
      </c>
      <c r="AB194" s="12">
        <f t="shared" si="119"/>
        <v>4876</v>
      </c>
      <c r="AC194">
        <f t="shared" si="120"/>
        <v>4885</v>
      </c>
      <c r="AD194" s="18">
        <f t="shared" si="121"/>
        <v>580</v>
      </c>
      <c r="AE194" s="12">
        <f t="shared" si="122"/>
        <v>4593</v>
      </c>
      <c r="AF194" s="18">
        <f t="shared" si="123"/>
        <v>90</v>
      </c>
      <c r="AG194" s="19">
        <f t="shared" si="124"/>
        <v>23949</v>
      </c>
      <c r="AH194">
        <f t="shared" si="125"/>
        <v>109</v>
      </c>
      <c r="AI194" t="str">
        <f t="shared" si="126"/>
        <v>II</v>
      </c>
      <c r="AJ194">
        <f t="shared" si="127"/>
        <v>2812</v>
      </c>
      <c r="AK194">
        <f t="shared" si="128"/>
        <v>250</v>
      </c>
      <c r="AL194" s="3">
        <f t="shared" si="129"/>
        <v>2812</v>
      </c>
      <c r="AM194">
        <f t="shared" si="130"/>
        <v>5047</v>
      </c>
      <c r="AN194">
        <f t="shared" si="131"/>
        <v>4618</v>
      </c>
      <c r="AO194" s="12">
        <f t="shared" si="132"/>
        <v>3515</v>
      </c>
      <c r="AP194" s="3">
        <f t="shared" si="133"/>
        <v>1523</v>
      </c>
      <c r="AQ194" s="11">
        <f t="shared" si="134"/>
        <v>340</v>
      </c>
      <c r="AR194">
        <f t="shared" si="135"/>
        <v>9804</v>
      </c>
      <c r="AS194" s="13" t="str">
        <f t="shared" si="136"/>
        <v>Adjacent, (96% overlap)</v>
      </c>
      <c r="AT194" t="str">
        <f t="shared" si="137"/>
        <v/>
      </c>
      <c r="AU194" t="str">
        <f t="shared" si="138"/>
        <v/>
      </c>
      <c r="AV194" s="14" t="str">
        <f t="shared" si="139"/>
        <v>Adjacent, (100% overlap)</v>
      </c>
      <c r="AW194">
        <f t="shared" si="140"/>
        <v>0</v>
      </c>
      <c r="AX194">
        <f t="shared" si="141"/>
        <v>0</v>
      </c>
      <c r="AY194" s="11">
        <f t="shared" si="142"/>
        <v>100</v>
      </c>
      <c r="AZ194">
        <f t="shared" si="143"/>
        <v>0</v>
      </c>
    </row>
    <row r="195" spans="1:52">
      <c r="A195">
        <v>233</v>
      </c>
      <c r="B195" s="27" t="str">
        <f t="shared" ref="B195:B258" si="144">VLOOKUP(A195,SiteRAWData,8,FALSE)</f>
        <v>195</v>
      </c>
      <c r="C195" s="28" t="s">
        <v>1835</v>
      </c>
      <c r="D195" s="27" t="str">
        <f t="shared" ref="D195:D258" si="145">VLOOKUP($A195,SiteRAWData,7,FALSE)</f>
        <v>Housing Site</v>
      </c>
      <c r="E195" t="str">
        <f t="shared" ref="E195:E258" si="146">VLOOKUP($A195,SiteRAWData,4,FALSE)</f>
        <v>1.76</v>
      </c>
      <c r="F195" t="str">
        <f t="shared" ref="F195:F258" si="147">VLOOKUP(A195,SiteRAWData,9,FALSE)</f>
        <v>G036</v>
      </c>
      <c r="G195" t="str">
        <f t="shared" ref="G195:G258" si="148">VLOOKUP(A195,SiteRAWData,10,FALSE)</f>
        <v/>
      </c>
      <c r="H195">
        <f t="shared" ref="H195:H258" si="149">IF(VLOOKUP($A195,SiteRAWData,44,FALSE)&gt;0,ROUND(VLOOKUP($A195,SiteRAWData,44,FALSE),0),"Adjacent, ("&amp;ROUND(VLOOKUP($A195,SiteRAWData,46,FALSE),0)&amp;"% overlap)")</f>
        <v>4172</v>
      </c>
      <c r="I195" t="str">
        <f t="shared" ref="I195:I258" si="150">VLOOKUP($A195,SiteRAWData,45,FALSE)</f>
        <v>Brentwood AQMA No.4</v>
      </c>
      <c r="J195">
        <f t="shared" ref="J195:J258" si="151">ROUND(VLOOKUP($A195,SiteRAWData,209,FALSE),0)</f>
        <v>12702</v>
      </c>
      <c r="K195" t="str">
        <f t="shared" ref="K195:K258" si="152">VLOOKUP($A195,SiteRAWData,210,FALSE)</f>
        <v>Epping Forest</v>
      </c>
      <c r="L195">
        <f t="shared" ref="L195:L258" si="153">ROUND(VLOOKUP($A195,SiteRAWData,229,FALSE),0)</f>
        <v>21477</v>
      </c>
      <c r="M195" t="str">
        <f t="shared" ref="M195:M258" si="154">VLOOKUP($A195,SiteRAWData,230,FALSE)</f>
        <v>Thames Estuary &amp; Marshes</v>
      </c>
      <c r="N195" s="12">
        <f t="shared" ref="N195:N258" si="155">IF(VLOOKUP($A195,SiteRAWData,234,FALSE)&gt;0,ROUND(VLOOKUP($A195,SiteRAWData,234,FALSE),0),"Adjacent, ("&amp;ROUND(VLOOKUP($A195,SiteRAWData,236,FALSE),0)&amp;"% overlap)")</f>
        <v>16</v>
      </c>
      <c r="O195" t="str">
        <f t="shared" ref="O195:O258" si="156">VLOOKUP($A195,SiteRAWData,235,FALSE)</f>
        <v>The Coppice, Kelvedon Hatch</v>
      </c>
      <c r="P195" t="s">
        <v>2312</v>
      </c>
      <c r="Q195" t="s">
        <v>2312</v>
      </c>
      <c r="R195" s="15">
        <f t="shared" ref="R195:R258" si="157">IF(VLOOKUP($A195,SiteRAWData,144,FALSE)&gt;0,ROUND(VLOOKUP($A195,SiteRAWData,144,FALSE),0),"Adjacent, ("&amp;ROUND(VLOOKUP($A195,SiteRAWData,146,FALSE),0)&amp;"% overlap)")</f>
        <v>6060</v>
      </c>
      <c r="S195" s="3" t="str">
        <f t="shared" ref="S195:S258" si="158">VLOOKUP($A195,SiteRAWData,145,FALSE)</f>
        <v>The Manor</v>
      </c>
      <c r="T195" s="11">
        <f t="shared" ref="T195:T258" si="159">IF(VLOOKUP($A195,SiteRAWData,54,FALSE)&gt;0,ROUND(VLOOKUP($A195,SiteRAWData,54,FALSE),0),"Adjacent, ("&amp;ROUND(VLOOKUP($A195,SiteRAWData,56,FALSE),0)&amp;"% overlap)")</f>
        <v>9</v>
      </c>
      <c r="U195">
        <f t="shared" ref="U195:U258" si="160">IF(VLOOKUP($A195,SiteRAWData,239,FALSE)&gt;0,ROUND(VLOOKUP($A195,SiteRAWData,239,FALSE),0),"Adjacent, ("&amp;ROUND(VLOOKUP($A195,SiteRAWData,241,FALSE),0)&amp;"% overlap)")</f>
        <v>5837</v>
      </c>
      <c r="V195" s="12" t="str">
        <f t="shared" ref="V195:V258" si="161">IF(VLOOKUP($A195,SiteRAWData,84,FALSE)&gt;0,ROUND(VLOOKUP($A195,SiteRAWData,84,FALSE),0),"Adjacent, ("&amp;ROUND(VLOOKUP($A195,SiteRAWData,86,FALSE),0)&amp;"% overlap)")</f>
        <v>Adjacent, (0% overlap)</v>
      </c>
      <c r="W195" s="11" t="str">
        <f t="shared" ref="W195:W258" si="162">IF(VLOOKUP($A195,SiteRAWData,244,FALSE)&gt;0,ROUND(VLOOKUP($A195,SiteRAWData,244,FALSE),0),"Adjacent, ("&amp;ROUND(VLOOKUP($A195,SiteRAWData,246,FALSE),0)&amp;"% overlap)")</f>
        <v>Adjacent, (0% overlap)</v>
      </c>
      <c r="X195" s="17">
        <f t="shared" ref="X195:X258" si="163">ROUND(VLOOKUP($A195,SiteRAWData,59,FALSE),0)</f>
        <v>281</v>
      </c>
      <c r="Y195">
        <f t="shared" ref="Y195:Y258" si="164">ROUND(VLOOKUP($A195,SiteRAWData,159,FALSE),0)</f>
        <v>6077</v>
      </c>
      <c r="Z195">
        <f t="shared" ref="Z195:Z258" si="165">ROUND(VLOOKUP($A195,SiteRAWData,169,FALSE),0)</f>
        <v>495</v>
      </c>
      <c r="AA195">
        <f t="shared" ref="AA195:AA258" si="166">ROUND(VLOOKUP($A195,SiteRAWData,174,FALSE),0)</f>
        <v>10</v>
      </c>
      <c r="AB195" s="12">
        <f t="shared" ref="AB195:AB258" si="167">ROUND(VLOOKUP($A195,SiteRAWData,154,FALSE),0)</f>
        <v>5412</v>
      </c>
      <c r="AC195">
        <f t="shared" ref="AC195:AC258" si="168">ROUND(VLOOKUP($A195,SiteRAWData,129,FALSE),0)</f>
        <v>5387</v>
      </c>
      <c r="AD195" s="18">
        <f t="shared" ref="AD195:AD258" si="169">ROUND(VLOOKUP($A195,SiteRAWData,94,FALSE),0)</f>
        <v>461</v>
      </c>
      <c r="AE195" s="12">
        <f t="shared" ref="AE195:AE258" si="170">ROUND(VLOOKUP($A195,SiteRAWData,74,FALSE),0)</f>
        <v>5170</v>
      </c>
      <c r="AF195" s="18">
        <f t="shared" ref="AF195:AF258" si="171">IF(VLOOKUP($A195,SiteRAWData,179,FALSE)&gt;0,ROUND(VLOOKUP($A195,SiteRAWData,179,FALSE),0),"Adjacent, ("&amp;ROUND(VLOOKUP($A195,SiteRAWData,181,FALSE),0)&amp;"% overlap)")</f>
        <v>193</v>
      </c>
      <c r="AG195" s="19">
        <f t="shared" ref="AG195:AG258" si="172">VLOOKUP(A195,IMDLowestRank,4,FALSE)</f>
        <v>19924</v>
      </c>
      <c r="AH195">
        <f t="shared" ref="AH195:AH258" si="173">ROUND(VLOOKUP($A195,SiteRAWData,139,FALSE),0)</f>
        <v>323</v>
      </c>
      <c r="AI195" t="str">
        <f t="shared" ref="AI195:AI258" si="174">(VLOOKUP($A195,SiteRAWData,140,FALSE))</f>
        <v>II</v>
      </c>
      <c r="AJ195">
        <f t="shared" ref="AJ195:AJ258" si="175">ROUND(VLOOKUP($A195,SiteRAWData,194,FALSE),0)</f>
        <v>3537</v>
      </c>
      <c r="AK195">
        <f t="shared" ref="AK195:AK258" si="176">ROUND(VLOOKUP($A195,SiteRAWData,214,FALSE),0)</f>
        <v>873</v>
      </c>
      <c r="AL195" s="3">
        <f t="shared" ref="AL195:AL258" si="177">IF(VLOOKUP($A195,SiteRAWData,79,FALSE)&gt;0,ROUND(VLOOKUP($A195,SiteRAWData,79,FALSE),0),"Adjacent, ("&amp;ROUND(VLOOKUP($A195,SiteRAWData,81,FALSE),0)&amp;"% overlap)")</f>
        <v>3111</v>
      </c>
      <c r="AM195">
        <f t="shared" ref="AM195:AM258" si="178">ROUND(VLOOKUP($A195,SiteRAWData,89,FALSE),0)</f>
        <v>5223</v>
      </c>
      <c r="AN195">
        <f t="shared" ref="AN195:AN258" si="179">ROUND(VLOOKUP($A195,SiteRAWData,104,FALSE),0)</f>
        <v>5179</v>
      </c>
      <c r="AO195" s="12">
        <f t="shared" ref="AO195:AO258" si="180">ROUND(VLOOKUP($A195,SiteRAWData,99,FALSE),0)</f>
        <v>2956</v>
      </c>
      <c r="AP195" s="3">
        <f t="shared" ref="AP195:AP258" si="181">IF(VLOOKUP($A195,SiteRAWData,119,FALSE)&gt;0,ROUND(VLOOKUP($A195,SiteRAWData,119,FALSE),0),"Adjacent, ("&amp;ROUND(VLOOKUP($A195,SiteRAWData,121,FALSE),0)&amp;"% overlap)")</f>
        <v>1910</v>
      </c>
      <c r="AQ195" s="11">
        <f t="shared" ref="AQ195:AQ258" si="182">IF(VLOOKUP($A195,SiteRAWData,224,FALSE)&gt;0,ROUND(VLOOKUP($A195,SiteRAWData,224,FALSE),0),"Adjacent, ("&amp;ROUND(VLOOKUP($A195,SiteRAWData,226,FALSE),0)&amp;"% overlap)")</f>
        <v>79</v>
      </c>
      <c r="AR195">
        <f t="shared" ref="AR195:AR258" si="183">IF(VLOOKUP($A195,SiteRAWData,134,FALSE)&gt;0,ROUND(VLOOKUP($A195,SiteRAWData,134,FALSE),0),"Adjacent, ("&amp;ROUND(VLOOKUP($A195,SiteRAWData,136,FALSE),0)&amp;"% overlap)")</f>
        <v>10466</v>
      </c>
      <c r="AS195" s="13" t="str">
        <f t="shared" ref="AS195:AS258" si="184">IF(VLOOKUP($A195,SiteRAWData,124,FALSE)&gt;0,ROUND(VLOOKUP($A195,SiteRAWData,124,FALSE),0),"Adjacent, ("&amp;ROUND(VLOOKUP($A195,SiteRAWData,126,FALSE),0)&amp;"% overlap)")</f>
        <v>Adjacent, (100% overlap)</v>
      </c>
      <c r="AT195" t="str">
        <f t="shared" ref="AT195:AT258" si="185">VLOOKUP(A195,SiteRAWData,11,FALSE)</f>
        <v/>
      </c>
      <c r="AU195" t="str">
        <f t="shared" ref="AU195:AU258" si="186">VLOOKUP(A195,SiteRAWData,12,FALSE)</f>
        <v/>
      </c>
      <c r="AV195" s="3">
        <f t="shared" ref="AV195:AV258" si="187">IF(VLOOKUP($A195,SiteRAWData,109,FALSE)&gt;0,ROUND(VLOOKUP($A195,SiteRAWData,109,FALSE),0),"Adjacent, ("&amp;ROUND(VLOOKUP($A195,SiteRAWData,111,FALSE),0)&amp;"% overlap)")</f>
        <v>11</v>
      </c>
      <c r="AW195">
        <f t="shared" ref="AW195:AW258" si="188">VLOOKUP($A195,SiteRAWData,16,FALSE)</f>
        <v>0</v>
      </c>
      <c r="AX195">
        <f t="shared" ref="AX195:AX258" si="189">VLOOKUP($A195,SiteRAWData,21,FALSE)</f>
        <v>0</v>
      </c>
      <c r="AY195" s="11">
        <f t="shared" ref="AY195:AY258" si="190">VLOOKUP($A195,SiteRAWData,26,FALSE)</f>
        <v>100</v>
      </c>
      <c r="AZ195">
        <f t="shared" ref="AZ195:AZ258" si="191">VLOOKUP($A195,SiteRAWData,31,FALSE)</f>
        <v>0</v>
      </c>
    </row>
    <row r="196" spans="1:52">
      <c r="A196">
        <v>234</v>
      </c>
      <c r="B196" s="27" t="str">
        <f t="shared" si="144"/>
        <v>196</v>
      </c>
      <c r="C196" s="28" t="s">
        <v>1841</v>
      </c>
      <c r="D196" s="27" t="str">
        <f t="shared" si="145"/>
        <v>Housing Site</v>
      </c>
      <c r="E196" t="str">
        <f t="shared" si="146"/>
        <v>1.76</v>
      </c>
      <c r="F196" t="str">
        <f t="shared" si="147"/>
        <v>G037</v>
      </c>
      <c r="G196" t="str">
        <f t="shared" si="148"/>
        <v/>
      </c>
      <c r="H196">
        <f t="shared" si="149"/>
        <v>3434</v>
      </c>
      <c r="I196" t="str">
        <f t="shared" si="150"/>
        <v>Brentwood AQMA No.5</v>
      </c>
      <c r="J196">
        <f t="shared" si="151"/>
        <v>15058</v>
      </c>
      <c r="K196" t="str">
        <f t="shared" si="152"/>
        <v>Epping Forest</v>
      </c>
      <c r="L196">
        <f t="shared" si="153"/>
        <v>20242</v>
      </c>
      <c r="M196" t="str">
        <f t="shared" si="154"/>
        <v>Thames Estuary &amp; Marshes</v>
      </c>
      <c r="N196">
        <f t="shared" si="155"/>
        <v>2373</v>
      </c>
      <c r="O196" t="str">
        <f t="shared" si="156"/>
        <v>The Coppice, Kelvedon Hatch</v>
      </c>
      <c r="P196" t="s">
        <v>2312</v>
      </c>
      <c r="Q196" t="s">
        <v>2312</v>
      </c>
      <c r="R196" s="15">
        <f t="shared" si="157"/>
        <v>4321</v>
      </c>
      <c r="S196" s="3" t="str">
        <f t="shared" si="158"/>
        <v>Hutton Country Park</v>
      </c>
      <c r="T196">
        <f t="shared" si="159"/>
        <v>904</v>
      </c>
      <c r="U196">
        <f t="shared" si="160"/>
        <v>5324</v>
      </c>
      <c r="V196" s="11">
        <f t="shared" si="161"/>
        <v>267</v>
      </c>
      <c r="W196">
        <f t="shared" si="162"/>
        <v>89</v>
      </c>
      <c r="X196" s="17">
        <f t="shared" si="163"/>
        <v>332</v>
      </c>
      <c r="Y196">
        <f t="shared" si="164"/>
        <v>6399</v>
      </c>
      <c r="Z196">
        <f t="shared" si="165"/>
        <v>2729</v>
      </c>
      <c r="AA196">
        <f t="shared" si="166"/>
        <v>785</v>
      </c>
      <c r="AB196" s="12">
        <f t="shared" si="167"/>
        <v>4928</v>
      </c>
      <c r="AC196">
        <f t="shared" si="168"/>
        <v>4748</v>
      </c>
      <c r="AD196" s="12">
        <f t="shared" si="169"/>
        <v>2812</v>
      </c>
      <c r="AE196" s="12">
        <f t="shared" si="170"/>
        <v>4046</v>
      </c>
      <c r="AF196" s="11">
        <f t="shared" si="171"/>
        <v>721</v>
      </c>
      <c r="AG196" s="17">
        <f t="shared" si="172"/>
        <v>29333</v>
      </c>
      <c r="AH196" s="11">
        <f t="shared" si="173"/>
        <v>46</v>
      </c>
      <c r="AI196" t="str">
        <f t="shared" si="174"/>
        <v>II</v>
      </c>
      <c r="AJ196">
        <f t="shared" si="175"/>
        <v>4486</v>
      </c>
      <c r="AK196">
        <f t="shared" si="176"/>
        <v>2485</v>
      </c>
      <c r="AL196" s="3">
        <f t="shared" si="177"/>
        <v>2223</v>
      </c>
      <c r="AM196">
        <f t="shared" si="178"/>
        <v>3740</v>
      </c>
      <c r="AN196">
        <f t="shared" si="179"/>
        <v>4840</v>
      </c>
      <c r="AO196" s="12">
        <f t="shared" si="180"/>
        <v>4060</v>
      </c>
      <c r="AP196" s="3">
        <f t="shared" si="181"/>
        <v>403</v>
      </c>
      <c r="AQ196" s="11">
        <f t="shared" si="182"/>
        <v>284</v>
      </c>
      <c r="AR196">
        <f t="shared" si="183"/>
        <v>10086</v>
      </c>
      <c r="AS196" s="13" t="str">
        <f t="shared" si="184"/>
        <v>Adjacent, (100% overlap)</v>
      </c>
      <c r="AT196" t="str">
        <f t="shared" si="185"/>
        <v/>
      </c>
      <c r="AU196" t="str">
        <f t="shared" si="186"/>
        <v/>
      </c>
      <c r="AV196" s="3">
        <f t="shared" si="187"/>
        <v>371</v>
      </c>
      <c r="AW196">
        <f t="shared" si="188"/>
        <v>0</v>
      </c>
      <c r="AX196">
        <f t="shared" si="189"/>
        <v>0</v>
      </c>
      <c r="AY196" s="11">
        <f t="shared" si="190"/>
        <v>100</v>
      </c>
      <c r="AZ196">
        <f t="shared" si="191"/>
        <v>0</v>
      </c>
    </row>
    <row r="197" spans="1:52">
      <c r="A197">
        <v>267</v>
      </c>
      <c r="B197" s="27" t="str">
        <f t="shared" si="144"/>
        <v>197</v>
      </c>
      <c r="C197" s="28" t="s">
        <v>2041</v>
      </c>
      <c r="D197" s="27" t="str">
        <f t="shared" si="145"/>
        <v>Housing Site</v>
      </c>
      <c r="E197" t="str">
        <f t="shared" si="146"/>
        <v>1.34</v>
      </c>
      <c r="F197" t="str">
        <f t="shared" si="147"/>
        <v>B211</v>
      </c>
      <c r="G197" t="str">
        <f t="shared" si="148"/>
        <v/>
      </c>
      <c r="H197" s="11">
        <f t="shared" si="149"/>
        <v>51</v>
      </c>
      <c r="I197" t="str">
        <f t="shared" si="150"/>
        <v>Brentwood AQMA No.1</v>
      </c>
      <c r="J197">
        <f t="shared" si="151"/>
        <v>14034</v>
      </c>
      <c r="K197" t="str">
        <f t="shared" si="152"/>
        <v>Epping Forest</v>
      </c>
      <c r="L197">
        <f t="shared" si="153"/>
        <v>16362</v>
      </c>
      <c r="M197" t="str">
        <f t="shared" si="154"/>
        <v>Thames Estuary &amp; Marshes</v>
      </c>
      <c r="N197">
        <f t="shared" si="155"/>
        <v>3176</v>
      </c>
      <c r="O197" t="str">
        <f t="shared" si="156"/>
        <v>Thorndon Park</v>
      </c>
      <c r="P197" t="s">
        <v>2312</v>
      </c>
      <c r="Q197" t="s">
        <v>2312</v>
      </c>
      <c r="R197" s="16">
        <f t="shared" si="157"/>
        <v>1135</v>
      </c>
      <c r="S197" s="3" t="str">
        <f t="shared" si="158"/>
        <v>The Manor</v>
      </c>
      <c r="T197">
        <f t="shared" si="159"/>
        <v>680</v>
      </c>
      <c r="U197" t="str">
        <f t="shared" si="160"/>
        <v>Adjacent, (100% overlap)</v>
      </c>
      <c r="V197">
        <f t="shared" si="161"/>
        <v>679</v>
      </c>
      <c r="W197">
        <f t="shared" si="162"/>
        <v>121</v>
      </c>
      <c r="X197" s="11">
        <f t="shared" si="163"/>
        <v>688</v>
      </c>
      <c r="Y197">
        <f t="shared" si="164"/>
        <v>915</v>
      </c>
      <c r="Z197">
        <f t="shared" si="165"/>
        <v>816</v>
      </c>
      <c r="AA197">
        <f t="shared" si="166"/>
        <v>1036</v>
      </c>
      <c r="AB197" s="12">
        <f t="shared" si="167"/>
        <v>3611</v>
      </c>
      <c r="AC197">
        <f t="shared" si="168"/>
        <v>1902</v>
      </c>
      <c r="AD197" s="12">
        <f t="shared" si="169"/>
        <v>1912</v>
      </c>
      <c r="AE197" s="12">
        <f t="shared" si="170"/>
        <v>2197</v>
      </c>
      <c r="AF197" s="12">
        <f t="shared" si="171"/>
        <v>1186</v>
      </c>
      <c r="AG197" s="19">
        <f t="shared" si="172"/>
        <v>24030</v>
      </c>
      <c r="AH197">
        <f t="shared" si="173"/>
        <v>424</v>
      </c>
      <c r="AI197" t="str">
        <f t="shared" si="174"/>
        <v>II</v>
      </c>
      <c r="AJ197">
        <f t="shared" si="175"/>
        <v>1318</v>
      </c>
      <c r="AK197">
        <f t="shared" si="176"/>
        <v>2922</v>
      </c>
      <c r="AL197" s="3">
        <f t="shared" si="177"/>
        <v>1317</v>
      </c>
      <c r="AM197">
        <f t="shared" si="178"/>
        <v>58</v>
      </c>
      <c r="AN197">
        <f t="shared" si="179"/>
        <v>2084</v>
      </c>
      <c r="AO197" s="17">
        <f t="shared" si="180"/>
        <v>1075</v>
      </c>
      <c r="AP197" s="3">
        <f t="shared" si="181"/>
        <v>305</v>
      </c>
      <c r="AQ197" s="11">
        <f t="shared" si="182"/>
        <v>10</v>
      </c>
      <c r="AR197">
        <f t="shared" si="183"/>
        <v>3739</v>
      </c>
      <c r="AS197" s="13" t="str">
        <f t="shared" si="184"/>
        <v>Adjacent, (100% overlap)</v>
      </c>
      <c r="AT197" t="str">
        <f t="shared" si="185"/>
        <v/>
      </c>
      <c r="AU197" t="str">
        <f t="shared" si="186"/>
        <v/>
      </c>
      <c r="AV197" s="3">
        <f t="shared" si="187"/>
        <v>1135</v>
      </c>
      <c r="AW197">
        <f t="shared" si="188"/>
        <v>0</v>
      </c>
      <c r="AX197">
        <f t="shared" si="189"/>
        <v>0</v>
      </c>
      <c r="AY197" s="11">
        <f t="shared" si="190"/>
        <v>100</v>
      </c>
      <c r="AZ197">
        <f t="shared" si="191"/>
        <v>0</v>
      </c>
    </row>
    <row r="198" spans="1:52">
      <c r="A198">
        <v>236</v>
      </c>
      <c r="B198" s="27" t="str">
        <f t="shared" si="144"/>
        <v>198</v>
      </c>
      <c r="C198" s="28" t="s">
        <v>2430</v>
      </c>
      <c r="D198" s="27" t="str">
        <f t="shared" si="145"/>
        <v>Housing Site</v>
      </c>
      <c r="E198" t="str">
        <f t="shared" si="146"/>
        <v>5.69</v>
      </c>
      <c r="F198" t="str">
        <f t="shared" si="147"/>
        <v>G039</v>
      </c>
      <c r="G198" t="str">
        <f t="shared" si="148"/>
        <v/>
      </c>
      <c r="H198">
        <f t="shared" si="149"/>
        <v>1066</v>
      </c>
      <c r="I198" t="str">
        <f t="shared" si="150"/>
        <v>Brentwood AQMA No.4</v>
      </c>
      <c r="J198">
        <f t="shared" si="151"/>
        <v>14859</v>
      </c>
      <c r="K198" t="str">
        <f t="shared" si="152"/>
        <v>Epping Forest</v>
      </c>
      <c r="L198">
        <f t="shared" si="153"/>
        <v>17757</v>
      </c>
      <c r="M198" t="str">
        <f t="shared" si="154"/>
        <v>Thames Estuary &amp; Marshes</v>
      </c>
      <c r="N198">
        <f t="shared" si="155"/>
        <v>3120</v>
      </c>
      <c r="O198" t="str">
        <f t="shared" si="156"/>
        <v>Thorndon Park</v>
      </c>
      <c r="P198" t="s">
        <v>2312</v>
      </c>
      <c r="Q198" t="s">
        <v>2312</v>
      </c>
      <c r="R198" s="15">
        <f t="shared" si="157"/>
        <v>3538</v>
      </c>
      <c r="S198" s="3" t="str">
        <f t="shared" si="158"/>
        <v>Hutton Country Park</v>
      </c>
      <c r="T198" s="11">
        <f t="shared" si="159"/>
        <v>136</v>
      </c>
      <c r="U198">
        <f t="shared" si="160"/>
        <v>2191</v>
      </c>
      <c r="V198" s="11">
        <f t="shared" si="161"/>
        <v>17</v>
      </c>
      <c r="W198">
        <f t="shared" si="162"/>
        <v>68</v>
      </c>
      <c r="X198" s="18">
        <f t="shared" si="163"/>
        <v>8</v>
      </c>
      <c r="Y198">
        <f t="shared" si="164"/>
        <v>5092</v>
      </c>
      <c r="Z198">
        <f t="shared" si="165"/>
        <v>1213</v>
      </c>
      <c r="AA198">
        <f t="shared" si="166"/>
        <v>1175</v>
      </c>
      <c r="AB198" s="12">
        <f t="shared" si="167"/>
        <v>1766</v>
      </c>
      <c r="AC198">
        <f t="shared" si="168"/>
        <v>1681</v>
      </c>
      <c r="AD198" s="11">
        <f t="shared" si="169"/>
        <v>971</v>
      </c>
      <c r="AE198" s="12">
        <f t="shared" si="170"/>
        <v>1528</v>
      </c>
      <c r="AF198" s="12">
        <f t="shared" si="171"/>
        <v>1046</v>
      </c>
      <c r="AG198" s="17">
        <f t="shared" si="172"/>
        <v>28571</v>
      </c>
      <c r="AH198">
        <f t="shared" si="173"/>
        <v>84</v>
      </c>
      <c r="AI198" t="str">
        <f t="shared" si="174"/>
        <v>II</v>
      </c>
      <c r="AJ198">
        <f t="shared" si="175"/>
        <v>1767</v>
      </c>
      <c r="AK198">
        <f t="shared" si="176"/>
        <v>1937</v>
      </c>
      <c r="AL198" s="3">
        <f t="shared" si="177"/>
        <v>1281</v>
      </c>
      <c r="AM198">
        <f t="shared" si="178"/>
        <v>1838</v>
      </c>
      <c r="AN198">
        <f t="shared" si="179"/>
        <v>1623</v>
      </c>
      <c r="AO198" s="11">
        <f t="shared" si="180"/>
        <v>1556</v>
      </c>
      <c r="AP198" s="3">
        <f t="shared" si="181"/>
        <v>93</v>
      </c>
      <c r="AQ198">
        <f t="shared" si="182"/>
        <v>1731</v>
      </c>
      <c r="AR198">
        <f t="shared" si="183"/>
        <v>7082</v>
      </c>
      <c r="AS198" s="13" t="str">
        <f t="shared" si="184"/>
        <v>Adjacent, (100% overlap)</v>
      </c>
      <c r="AT198" t="str">
        <f t="shared" si="185"/>
        <v/>
      </c>
      <c r="AU198" t="str">
        <f t="shared" si="186"/>
        <v/>
      </c>
      <c r="AV198" s="14" t="str">
        <f t="shared" si="187"/>
        <v>Adjacent, (100% overlap)</v>
      </c>
      <c r="AW198">
        <f t="shared" si="188"/>
        <v>0</v>
      </c>
      <c r="AX198">
        <f t="shared" si="189"/>
        <v>0</v>
      </c>
      <c r="AY198">
        <f t="shared" si="190"/>
        <v>0</v>
      </c>
      <c r="AZ198">
        <f t="shared" si="191"/>
        <v>0</v>
      </c>
    </row>
    <row r="199" spans="1:52">
      <c r="A199">
        <v>237</v>
      </c>
      <c r="B199" s="27" t="str">
        <f t="shared" si="144"/>
        <v>199</v>
      </c>
      <c r="C199" s="28" t="s">
        <v>2431</v>
      </c>
      <c r="D199" s="27" t="str">
        <f t="shared" si="145"/>
        <v>Housing Site</v>
      </c>
      <c r="E199" t="str">
        <f t="shared" si="146"/>
        <v>5.95</v>
      </c>
      <c r="F199" t="str">
        <f t="shared" si="147"/>
        <v>G041</v>
      </c>
      <c r="G199" t="str">
        <f t="shared" si="148"/>
        <v/>
      </c>
      <c r="H199">
        <f t="shared" si="149"/>
        <v>4044</v>
      </c>
      <c r="I199" t="str">
        <f t="shared" si="150"/>
        <v>Brentwood AQMA No.6</v>
      </c>
      <c r="J199">
        <f t="shared" si="151"/>
        <v>15645</v>
      </c>
      <c r="K199" t="str">
        <f t="shared" si="152"/>
        <v>Epping Forest</v>
      </c>
      <c r="L199">
        <f t="shared" si="153"/>
        <v>22320</v>
      </c>
      <c r="M199" t="str">
        <f t="shared" si="154"/>
        <v>Thames Estuary &amp; Marshes</v>
      </c>
      <c r="N199">
        <f t="shared" si="155"/>
        <v>3904</v>
      </c>
      <c r="O199" t="str">
        <f t="shared" si="156"/>
        <v>The Coppice, Kelvedon Hatch</v>
      </c>
      <c r="P199" t="s">
        <v>2312</v>
      </c>
      <c r="Q199" t="s">
        <v>2312</v>
      </c>
      <c r="R199" s="15">
        <f t="shared" si="157"/>
        <v>6053</v>
      </c>
      <c r="S199" s="3" t="str">
        <f t="shared" si="158"/>
        <v>Hutton Country Park</v>
      </c>
      <c r="T199">
        <f t="shared" si="159"/>
        <v>585</v>
      </c>
      <c r="U199">
        <f t="shared" si="160"/>
        <v>8115</v>
      </c>
      <c r="V199" s="11">
        <f t="shared" si="161"/>
        <v>277</v>
      </c>
      <c r="W199">
        <f t="shared" si="162"/>
        <v>135</v>
      </c>
      <c r="X199" s="18">
        <f t="shared" si="163"/>
        <v>6</v>
      </c>
      <c r="Y199">
        <f t="shared" si="164"/>
        <v>3438</v>
      </c>
      <c r="Z199">
        <f t="shared" si="165"/>
        <v>4363</v>
      </c>
      <c r="AA199">
        <f t="shared" si="166"/>
        <v>673</v>
      </c>
      <c r="AB199" s="12">
        <f t="shared" si="167"/>
        <v>7734</v>
      </c>
      <c r="AC199">
        <f t="shared" si="168"/>
        <v>7521</v>
      </c>
      <c r="AD199" s="18">
        <f t="shared" si="169"/>
        <v>458</v>
      </c>
      <c r="AE199" s="12">
        <f t="shared" si="170"/>
        <v>4618</v>
      </c>
      <c r="AF199" s="18">
        <f t="shared" si="171"/>
        <v>65</v>
      </c>
      <c r="AG199" s="19">
        <f t="shared" si="172"/>
        <v>20679</v>
      </c>
      <c r="AH199">
        <f t="shared" si="173"/>
        <v>77</v>
      </c>
      <c r="AI199" t="str">
        <f t="shared" si="174"/>
        <v>II</v>
      </c>
      <c r="AJ199">
        <f t="shared" si="175"/>
        <v>6692</v>
      </c>
      <c r="AK199">
        <f t="shared" si="176"/>
        <v>1711</v>
      </c>
      <c r="AL199" s="13">
        <f t="shared" si="177"/>
        <v>0</v>
      </c>
      <c r="AM199">
        <f t="shared" si="178"/>
        <v>6173</v>
      </c>
      <c r="AN199">
        <f t="shared" si="179"/>
        <v>7670</v>
      </c>
      <c r="AO199" s="12">
        <f t="shared" si="180"/>
        <v>4161</v>
      </c>
      <c r="AP199" s="3">
        <f t="shared" si="181"/>
        <v>112</v>
      </c>
      <c r="AQ199">
        <f t="shared" si="182"/>
        <v>446</v>
      </c>
      <c r="AR199">
        <f t="shared" si="183"/>
        <v>12622</v>
      </c>
      <c r="AS199" s="13" t="str">
        <f t="shared" si="184"/>
        <v>Adjacent, (100% overlap)</v>
      </c>
      <c r="AT199" t="str">
        <f t="shared" si="185"/>
        <v/>
      </c>
      <c r="AU199" t="str">
        <f t="shared" si="186"/>
        <v/>
      </c>
      <c r="AV199" s="3">
        <f t="shared" si="187"/>
        <v>318</v>
      </c>
      <c r="AW199">
        <f t="shared" si="188"/>
        <v>0</v>
      </c>
      <c r="AX199">
        <f t="shared" si="189"/>
        <v>0</v>
      </c>
      <c r="AY199" s="11">
        <f t="shared" si="190"/>
        <v>100</v>
      </c>
      <c r="AZ199">
        <f t="shared" si="191"/>
        <v>0</v>
      </c>
    </row>
    <row r="200" spans="1:52">
      <c r="A200">
        <v>269</v>
      </c>
      <c r="B200" s="27" t="str">
        <f t="shared" si="144"/>
        <v>200</v>
      </c>
      <c r="C200" s="28" t="s">
        <v>2068</v>
      </c>
      <c r="D200" s="27" t="str">
        <f t="shared" si="145"/>
        <v>Mixed Use</v>
      </c>
      <c r="E200" t="str">
        <f t="shared" si="146"/>
        <v>243.4</v>
      </c>
      <c r="F200" t="str">
        <f t="shared" si="147"/>
        <v/>
      </c>
      <c r="G200" t="str">
        <f t="shared" si="148"/>
        <v/>
      </c>
      <c r="H200">
        <f t="shared" si="149"/>
        <v>2786</v>
      </c>
      <c r="I200" t="str">
        <f t="shared" si="150"/>
        <v>Havering AQMA</v>
      </c>
      <c r="J200">
        <f t="shared" si="151"/>
        <v>21359</v>
      </c>
      <c r="K200" t="str">
        <f t="shared" si="152"/>
        <v>Epping Forest</v>
      </c>
      <c r="L200">
        <f t="shared" si="153"/>
        <v>8092</v>
      </c>
      <c r="M200" t="str">
        <f t="shared" si="154"/>
        <v>Thames Estuary &amp; Marshes</v>
      </c>
      <c r="N200" s="12">
        <f t="shared" si="155"/>
        <v>786</v>
      </c>
      <c r="O200" t="str">
        <f t="shared" si="156"/>
        <v>Thorndon Park</v>
      </c>
      <c r="P200" t="s">
        <v>2312</v>
      </c>
      <c r="Q200" t="s">
        <v>2312</v>
      </c>
      <c r="R200" s="15">
        <f t="shared" si="157"/>
        <v>4971</v>
      </c>
      <c r="S200" s="3" t="str">
        <f t="shared" si="158"/>
        <v>Mill Meadow</v>
      </c>
      <c r="T200" s="12" t="str">
        <f t="shared" si="159"/>
        <v>Adjacent, (1% overlap)</v>
      </c>
      <c r="U200">
        <f t="shared" si="160"/>
        <v>13</v>
      </c>
      <c r="V200" s="12" t="str">
        <f t="shared" si="161"/>
        <v>Adjacent, (1% overlap)</v>
      </c>
      <c r="W200" s="11" t="str">
        <f t="shared" si="162"/>
        <v>Adjacent, (4% overlap)</v>
      </c>
      <c r="X200" s="18">
        <f t="shared" si="163"/>
        <v>4</v>
      </c>
      <c r="Y200">
        <f t="shared" si="164"/>
        <v>3484</v>
      </c>
      <c r="Z200">
        <f t="shared" si="165"/>
        <v>5685</v>
      </c>
      <c r="AA200">
        <f t="shared" si="166"/>
        <v>5597</v>
      </c>
      <c r="AB200" s="12">
        <f t="shared" si="167"/>
        <v>6119</v>
      </c>
      <c r="AC200">
        <f t="shared" si="168"/>
        <v>4642</v>
      </c>
      <c r="AD200" s="11">
        <f t="shared" si="169"/>
        <v>832</v>
      </c>
      <c r="AE200" s="12">
        <f t="shared" si="170"/>
        <v>4938</v>
      </c>
      <c r="AF200" s="12">
        <f t="shared" si="171"/>
        <v>1166</v>
      </c>
      <c r="AG200" s="17">
        <f t="shared" si="172"/>
        <v>28734</v>
      </c>
      <c r="AH200" s="12">
        <f t="shared" si="173"/>
        <v>0</v>
      </c>
      <c r="AI200" t="str">
        <f t="shared" si="174"/>
        <v>II</v>
      </c>
      <c r="AJ200">
        <f t="shared" si="175"/>
        <v>474</v>
      </c>
      <c r="AK200">
        <f t="shared" si="176"/>
        <v>2272</v>
      </c>
      <c r="AL200" s="3">
        <f t="shared" si="177"/>
        <v>474</v>
      </c>
      <c r="AM200">
        <f t="shared" si="178"/>
        <v>4998</v>
      </c>
      <c r="AN200">
        <f t="shared" si="179"/>
        <v>4656</v>
      </c>
      <c r="AO200" s="17">
        <f t="shared" si="180"/>
        <v>1170</v>
      </c>
      <c r="AP200" s="13" t="str">
        <f t="shared" si="181"/>
        <v>Adjacent, (11% overlap)</v>
      </c>
      <c r="AQ200" s="11">
        <f t="shared" si="182"/>
        <v>178</v>
      </c>
      <c r="AR200" s="12" t="str">
        <f t="shared" si="183"/>
        <v>Adjacent, (100% overlap)</v>
      </c>
      <c r="AS200" s="13" t="str">
        <f t="shared" si="184"/>
        <v>Adjacent, (0% overlap)</v>
      </c>
      <c r="AT200" t="str">
        <f t="shared" si="185"/>
        <v>Y</v>
      </c>
      <c r="AU200" t="str">
        <f t="shared" si="186"/>
        <v>Y</v>
      </c>
      <c r="AV200" s="3">
        <f t="shared" si="187"/>
        <v>37</v>
      </c>
      <c r="AW200">
        <f t="shared" si="188"/>
        <v>0</v>
      </c>
      <c r="AX200">
        <f t="shared" si="189"/>
        <v>0</v>
      </c>
      <c r="AY200" s="11">
        <f t="shared" si="190"/>
        <v>100</v>
      </c>
      <c r="AZ200">
        <f t="shared" si="191"/>
        <v>0</v>
      </c>
    </row>
    <row r="201" spans="1:52">
      <c r="A201">
        <v>239</v>
      </c>
      <c r="B201" s="27" t="str">
        <f t="shared" si="144"/>
        <v>201</v>
      </c>
      <c r="C201" s="28" t="s">
        <v>1893</v>
      </c>
      <c r="D201" s="27" t="str">
        <f t="shared" si="145"/>
        <v>Housing Site</v>
      </c>
      <c r="E201" t="str">
        <f t="shared" si="146"/>
        <v>9.35</v>
      </c>
      <c r="F201" t="str">
        <f t="shared" si="147"/>
        <v>G043</v>
      </c>
      <c r="G201" t="str">
        <f t="shared" si="148"/>
        <v/>
      </c>
      <c r="H201">
        <f t="shared" si="149"/>
        <v>3670</v>
      </c>
      <c r="I201" t="str">
        <f t="shared" si="150"/>
        <v>Brentwood AQMA No.4</v>
      </c>
      <c r="J201">
        <f t="shared" si="151"/>
        <v>13002</v>
      </c>
      <c r="K201" t="str">
        <f t="shared" si="152"/>
        <v>Epping Forest</v>
      </c>
      <c r="L201">
        <f t="shared" si="153"/>
        <v>20867</v>
      </c>
      <c r="M201" t="str">
        <f t="shared" si="154"/>
        <v>Thames Estuary &amp; Marshes</v>
      </c>
      <c r="N201" s="12">
        <f t="shared" si="155"/>
        <v>362</v>
      </c>
      <c r="O201" t="str">
        <f t="shared" si="156"/>
        <v>The Coppice, Kelvedon Hatch</v>
      </c>
      <c r="P201" t="s">
        <v>2312</v>
      </c>
      <c r="Q201" t="s">
        <v>2312</v>
      </c>
      <c r="R201" s="15">
        <f t="shared" si="157"/>
        <v>5641</v>
      </c>
      <c r="S201" s="3" t="str">
        <f t="shared" si="158"/>
        <v>Hutton Country Park</v>
      </c>
      <c r="T201" s="11">
        <f t="shared" si="159"/>
        <v>282</v>
      </c>
      <c r="U201">
        <f t="shared" si="160"/>
        <v>5292</v>
      </c>
      <c r="V201" s="11">
        <f t="shared" si="161"/>
        <v>124</v>
      </c>
      <c r="W201" s="11" t="str">
        <f t="shared" si="162"/>
        <v>Adjacent, (8% overlap)</v>
      </c>
      <c r="X201" s="18">
        <f t="shared" si="163"/>
        <v>28</v>
      </c>
      <c r="Y201">
        <f t="shared" si="164"/>
        <v>5986</v>
      </c>
      <c r="Z201">
        <f t="shared" si="165"/>
        <v>681</v>
      </c>
      <c r="AA201">
        <f t="shared" si="166"/>
        <v>252</v>
      </c>
      <c r="AB201" s="12">
        <f t="shared" si="167"/>
        <v>4863</v>
      </c>
      <c r="AC201">
        <f t="shared" si="168"/>
        <v>4823</v>
      </c>
      <c r="AD201" s="18">
        <f t="shared" si="169"/>
        <v>754</v>
      </c>
      <c r="AE201" s="12">
        <f t="shared" si="170"/>
        <v>4629</v>
      </c>
      <c r="AF201" s="18">
        <f t="shared" si="171"/>
        <v>391</v>
      </c>
      <c r="AG201" s="19">
        <f t="shared" si="172"/>
        <v>23949</v>
      </c>
      <c r="AH201">
        <f t="shared" si="173"/>
        <v>305</v>
      </c>
      <c r="AI201" t="str">
        <f t="shared" si="174"/>
        <v>II</v>
      </c>
      <c r="AJ201">
        <f t="shared" si="175"/>
        <v>3239</v>
      </c>
      <c r="AK201">
        <f t="shared" si="176"/>
        <v>939</v>
      </c>
      <c r="AL201" s="3">
        <f t="shared" si="177"/>
        <v>3239</v>
      </c>
      <c r="AM201">
        <f t="shared" si="178"/>
        <v>4597</v>
      </c>
      <c r="AN201">
        <f t="shared" si="179"/>
        <v>4645</v>
      </c>
      <c r="AO201" s="12">
        <f t="shared" si="180"/>
        <v>3200</v>
      </c>
      <c r="AP201" s="3">
        <f t="shared" si="181"/>
        <v>1336</v>
      </c>
      <c r="AQ201">
        <f t="shared" si="182"/>
        <v>415</v>
      </c>
      <c r="AR201">
        <f t="shared" si="183"/>
        <v>10007</v>
      </c>
      <c r="AS201" s="13" t="str">
        <f t="shared" si="184"/>
        <v>Adjacent, (100% overlap)</v>
      </c>
      <c r="AT201" t="str">
        <f t="shared" si="185"/>
        <v/>
      </c>
      <c r="AU201" t="str">
        <f t="shared" si="186"/>
        <v/>
      </c>
      <c r="AV201" s="3">
        <f t="shared" si="187"/>
        <v>164</v>
      </c>
      <c r="AW201">
        <f t="shared" si="188"/>
        <v>0</v>
      </c>
      <c r="AX201">
        <f t="shared" si="189"/>
        <v>0</v>
      </c>
      <c r="AY201" s="11">
        <f t="shared" si="190"/>
        <v>100</v>
      </c>
      <c r="AZ201">
        <f t="shared" si="191"/>
        <v>0</v>
      </c>
    </row>
    <row r="202" spans="1:52">
      <c r="A202">
        <v>240</v>
      </c>
      <c r="B202" s="27" t="str">
        <f t="shared" si="144"/>
        <v>202</v>
      </c>
      <c r="C202" s="28" t="s">
        <v>1909</v>
      </c>
      <c r="D202" s="27" t="str">
        <f t="shared" si="145"/>
        <v>Housing Site</v>
      </c>
      <c r="E202" t="str">
        <f t="shared" si="146"/>
        <v>4.46</v>
      </c>
      <c r="F202" t="str">
        <f t="shared" si="147"/>
        <v>G044 (S)</v>
      </c>
      <c r="G202" t="str">
        <f t="shared" si="148"/>
        <v/>
      </c>
      <c r="H202">
        <f t="shared" si="149"/>
        <v>4539</v>
      </c>
      <c r="I202" t="str">
        <f t="shared" si="150"/>
        <v>Brentwood AQMA No.6</v>
      </c>
      <c r="J202">
        <f t="shared" si="151"/>
        <v>15058</v>
      </c>
      <c r="K202" t="str">
        <f t="shared" si="152"/>
        <v>Epping Forest</v>
      </c>
      <c r="L202">
        <f t="shared" si="153"/>
        <v>22375</v>
      </c>
      <c r="M202" t="str">
        <f t="shared" si="154"/>
        <v>Thames Estuary &amp; Marshes</v>
      </c>
      <c r="N202">
        <f t="shared" si="155"/>
        <v>3327</v>
      </c>
      <c r="O202" t="str">
        <f t="shared" si="156"/>
        <v>The Coppice, Kelvedon Hatch</v>
      </c>
      <c r="P202" t="s">
        <v>2312</v>
      </c>
      <c r="Q202" t="s">
        <v>2312</v>
      </c>
      <c r="R202" s="15">
        <f t="shared" si="157"/>
        <v>6139</v>
      </c>
      <c r="S202" s="3" t="str">
        <f t="shared" si="158"/>
        <v>Hutton Country Park</v>
      </c>
      <c r="T202">
        <f t="shared" si="159"/>
        <v>860</v>
      </c>
      <c r="U202">
        <f t="shared" si="160"/>
        <v>7839</v>
      </c>
      <c r="V202" s="11">
        <f t="shared" si="161"/>
        <v>31</v>
      </c>
      <c r="W202" s="11" t="str">
        <f t="shared" si="162"/>
        <v>Adjacent, (0% overlap)</v>
      </c>
      <c r="X202" s="18">
        <f t="shared" si="163"/>
        <v>14</v>
      </c>
      <c r="Y202">
        <f t="shared" si="164"/>
        <v>3903</v>
      </c>
      <c r="Z202">
        <f t="shared" si="165"/>
        <v>4025</v>
      </c>
      <c r="AA202">
        <f t="shared" si="166"/>
        <v>410</v>
      </c>
      <c r="AB202" s="12">
        <f t="shared" si="167"/>
        <v>7444</v>
      </c>
      <c r="AC202">
        <f t="shared" si="168"/>
        <v>7258</v>
      </c>
      <c r="AD202" s="18">
        <f t="shared" si="169"/>
        <v>252</v>
      </c>
      <c r="AE202" s="12">
        <f t="shared" si="170"/>
        <v>5055</v>
      </c>
      <c r="AF202" s="18">
        <f t="shared" si="171"/>
        <v>153</v>
      </c>
      <c r="AG202" s="18">
        <f t="shared" si="172"/>
        <v>29778</v>
      </c>
      <c r="AH202" s="11">
        <f t="shared" si="173"/>
        <v>19</v>
      </c>
      <c r="AI202" t="str">
        <f t="shared" si="174"/>
        <v>II</v>
      </c>
      <c r="AJ202">
        <f t="shared" si="175"/>
        <v>6367</v>
      </c>
      <c r="AK202">
        <f t="shared" si="176"/>
        <v>2031</v>
      </c>
      <c r="AL202" s="13" t="str">
        <f t="shared" si="177"/>
        <v>Adjacent, (40% overlap)</v>
      </c>
      <c r="AM202">
        <f t="shared" si="178"/>
        <v>6059</v>
      </c>
      <c r="AN202">
        <f t="shared" si="179"/>
        <v>7354</v>
      </c>
      <c r="AO202" s="12">
        <f t="shared" si="180"/>
        <v>3585</v>
      </c>
      <c r="AP202" s="3">
        <f t="shared" si="181"/>
        <v>30</v>
      </c>
      <c r="AQ202">
        <f t="shared" si="182"/>
        <v>720</v>
      </c>
      <c r="AR202">
        <f t="shared" si="183"/>
        <v>12512</v>
      </c>
      <c r="AS202" s="13" t="str">
        <f t="shared" si="184"/>
        <v>Adjacent, (100% overlap)</v>
      </c>
      <c r="AT202" t="str">
        <f t="shared" si="185"/>
        <v/>
      </c>
      <c r="AU202" t="str">
        <f t="shared" si="186"/>
        <v/>
      </c>
      <c r="AV202" s="14" t="str">
        <f t="shared" si="187"/>
        <v>Adjacent, (50% overlap)</v>
      </c>
      <c r="AW202">
        <f t="shared" si="188"/>
        <v>0</v>
      </c>
      <c r="AX202" s="12">
        <f t="shared" si="189"/>
        <v>58.13</v>
      </c>
      <c r="AY202" s="11">
        <f t="shared" si="190"/>
        <v>41.87</v>
      </c>
      <c r="AZ202">
        <f t="shared" si="191"/>
        <v>0</v>
      </c>
    </row>
    <row r="203" spans="1:52">
      <c r="A203">
        <v>241</v>
      </c>
      <c r="B203" s="27" t="str">
        <f t="shared" si="144"/>
        <v>203</v>
      </c>
      <c r="C203" s="28" t="s">
        <v>1916</v>
      </c>
      <c r="D203" s="27" t="str">
        <f t="shared" si="145"/>
        <v>Housing Site</v>
      </c>
      <c r="E203" t="str">
        <f t="shared" si="146"/>
        <v>24.57</v>
      </c>
      <c r="F203" t="str">
        <f t="shared" si="147"/>
        <v>G044 (W)</v>
      </c>
      <c r="G203" t="str">
        <f t="shared" si="148"/>
        <v/>
      </c>
      <c r="H203">
        <f t="shared" si="149"/>
        <v>4916</v>
      </c>
      <c r="I203" t="str">
        <f t="shared" si="150"/>
        <v>Brentwood AQMA No.6</v>
      </c>
      <c r="J203">
        <f t="shared" si="151"/>
        <v>14623</v>
      </c>
      <c r="K203" t="str">
        <f t="shared" si="152"/>
        <v>Epping Forest</v>
      </c>
      <c r="L203">
        <f t="shared" si="153"/>
        <v>22677</v>
      </c>
      <c r="M203" t="str">
        <f t="shared" si="154"/>
        <v>Thames Estuary &amp; Marshes</v>
      </c>
      <c r="N203">
        <f t="shared" si="155"/>
        <v>2954</v>
      </c>
      <c r="O203" t="str">
        <f t="shared" si="156"/>
        <v>The Coppice, Kelvedon Hatch</v>
      </c>
      <c r="P203" t="s">
        <v>2312</v>
      </c>
      <c r="Q203" t="s">
        <v>2312</v>
      </c>
      <c r="R203" s="15">
        <f t="shared" si="157"/>
        <v>6464</v>
      </c>
      <c r="S203" s="3" t="str">
        <f t="shared" si="158"/>
        <v>Hutton Country Park</v>
      </c>
      <c r="T203">
        <f t="shared" si="159"/>
        <v>1241</v>
      </c>
      <c r="U203">
        <f t="shared" si="160"/>
        <v>7956</v>
      </c>
      <c r="V203" s="11">
        <f t="shared" si="161"/>
        <v>395</v>
      </c>
      <c r="W203">
        <f t="shared" si="162"/>
        <v>363</v>
      </c>
      <c r="X203" s="18">
        <f t="shared" si="163"/>
        <v>10</v>
      </c>
      <c r="Y203">
        <f t="shared" si="164"/>
        <v>3505</v>
      </c>
      <c r="Z203">
        <f t="shared" si="165"/>
        <v>3683</v>
      </c>
      <c r="AA203">
        <f t="shared" si="166"/>
        <v>683</v>
      </c>
      <c r="AB203" s="12">
        <f t="shared" si="167"/>
        <v>7547</v>
      </c>
      <c r="AC203">
        <f t="shared" si="168"/>
        <v>7394</v>
      </c>
      <c r="AD203" s="18">
        <f t="shared" si="169"/>
        <v>92</v>
      </c>
      <c r="AE203" s="12">
        <f t="shared" si="170"/>
        <v>5436</v>
      </c>
      <c r="AF203" s="11">
        <f t="shared" si="171"/>
        <v>424</v>
      </c>
      <c r="AG203" s="18">
        <f t="shared" si="172"/>
        <v>29778</v>
      </c>
      <c r="AH203">
        <f t="shared" si="173"/>
        <v>208</v>
      </c>
      <c r="AI203" t="str">
        <f t="shared" si="174"/>
        <v>II</v>
      </c>
      <c r="AJ203">
        <f t="shared" si="175"/>
        <v>5818</v>
      </c>
      <c r="AK203">
        <f t="shared" si="176"/>
        <v>1646</v>
      </c>
      <c r="AL203" s="14">
        <f t="shared" si="177"/>
        <v>172</v>
      </c>
      <c r="AM203">
        <f t="shared" si="178"/>
        <v>6307</v>
      </c>
      <c r="AN203">
        <f t="shared" si="179"/>
        <v>7427</v>
      </c>
      <c r="AO203" s="12">
        <f t="shared" si="180"/>
        <v>3155</v>
      </c>
      <c r="AP203" s="3">
        <f t="shared" si="181"/>
        <v>389</v>
      </c>
      <c r="AQ203">
        <f t="shared" si="182"/>
        <v>1103</v>
      </c>
      <c r="AR203">
        <f t="shared" si="183"/>
        <v>12738</v>
      </c>
      <c r="AS203" s="13" t="str">
        <f t="shared" si="184"/>
        <v>Adjacent, (99% overlap)</v>
      </c>
      <c r="AT203" t="str">
        <f t="shared" si="185"/>
        <v/>
      </c>
      <c r="AU203" t="str">
        <f t="shared" si="186"/>
        <v/>
      </c>
      <c r="AV203" s="3">
        <f t="shared" si="187"/>
        <v>12</v>
      </c>
      <c r="AW203">
        <f t="shared" si="188"/>
        <v>0</v>
      </c>
      <c r="AX203" s="12">
        <f t="shared" si="189"/>
        <v>100</v>
      </c>
      <c r="AY203">
        <f t="shared" si="190"/>
        <v>0</v>
      </c>
      <c r="AZ203">
        <f t="shared" si="191"/>
        <v>0</v>
      </c>
    </row>
    <row r="204" spans="1:52">
      <c r="A204">
        <v>242</v>
      </c>
      <c r="B204" s="27" t="str">
        <f t="shared" si="144"/>
        <v>204</v>
      </c>
      <c r="C204" s="28" t="s">
        <v>1865</v>
      </c>
      <c r="D204" s="27" t="str">
        <f t="shared" si="145"/>
        <v>Housing Site</v>
      </c>
      <c r="E204" t="str">
        <f t="shared" si="146"/>
        <v>5.83</v>
      </c>
      <c r="F204" t="str">
        <f t="shared" si="147"/>
        <v>G045</v>
      </c>
      <c r="G204" t="str">
        <f t="shared" si="148"/>
        <v/>
      </c>
      <c r="H204">
        <f t="shared" si="149"/>
        <v>3990</v>
      </c>
      <c r="I204" t="str">
        <f t="shared" si="150"/>
        <v>Brentwood AQMA No.4</v>
      </c>
      <c r="J204">
        <f t="shared" si="151"/>
        <v>12896</v>
      </c>
      <c r="K204" t="str">
        <f t="shared" si="152"/>
        <v>Epping Forest</v>
      </c>
      <c r="L204">
        <f t="shared" si="153"/>
        <v>21240</v>
      </c>
      <c r="M204" t="str">
        <f t="shared" si="154"/>
        <v>Thames Estuary &amp; Marshes</v>
      </c>
      <c r="N204" s="12">
        <f t="shared" si="155"/>
        <v>223</v>
      </c>
      <c r="O204" t="str">
        <f t="shared" si="156"/>
        <v>The Coppice, Kelvedon Hatch</v>
      </c>
      <c r="P204" t="s">
        <v>2312</v>
      </c>
      <c r="Q204" t="s">
        <v>2312</v>
      </c>
      <c r="R204" s="15">
        <f t="shared" si="157"/>
        <v>6055</v>
      </c>
      <c r="S204" s="3" t="str">
        <f t="shared" si="158"/>
        <v>Hutton Country Park</v>
      </c>
      <c r="T204" s="11">
        <f t="shared" si="159"/>
        <v>183</v>
      </c>
      <c r="U204">
        <f t="shared" si="160"/>
        <v>5628</v>
      </c>
      <c r="V204" s="12" t="str">
        <f t="shared" si="161"/>
        <v>Adjacent, (0% overlap)</v>
      </c>
      <c r="W204" s="11" t="str">
        <f t="shared" si="162"/>
        <v>Adjacent, (0% overlap)</v>
      </c>
      <c r="X204" s="18">
        <f t="shared" si="163"/>
        <v>52</v>
      </c>
      <c r="Y204">
        <f t="shared" si="164"/>
        <v>6111</v>
      </c>
      <c r="Z204">
        <f t="shared" si="165"/>
        <v>622</v>
      </c>
      <c r="AA204">
        <f t="shared" si="166"/>
        <v>44</v>
      </c>
      <c r="AB204" s="12">
        <f t="shared" si="167"/>
        <v>5200</v>
      </c>
      <c r="AC204">
        <f t="shared" si="168"/>
        <v>5165</v>
      </c>
      <c r="AD204" s="18">
        <f t="shared" si="169"/>
        <v>644</v>
      </c>
      <c r="AE204" s="12">
        <f t="shared" si="170"/>
        <v>4968</v>
      </c>
      <c r="AF204" s="18">
        <f t="shared" si="171"/>
        <v>310</v>
      </c>
      <c r="AG204" s="17">
        <f t="shared" si="172"/>
        <v>24891</v>
      </c>
      <c r="AH204">
        <f t="shared" si="173"/>
        <v>362</v>
      </c>
      <c r="AI204" t="str">
        <f t="shared" si="174"/>
        <v>II</v>
      </c>
      <c r="AJ204">
        <f t="shared" si="175"/>
        <v>3461</v>
      </c>
      <c r="AK204">
        <f t="shared" si="176"/>
        <v>930</v>
      </c>
      <c r="AL204" s="3">
        <f t="shared" si="177"/>
        <v>3094</v>
      </c>
      <c r="AM204">
        <f t="shared" si="178"/>
        <v>5035</v>
      </c>
      <c r="AN204">
        <f t="shared" si="179"/>
        <v>4977</v>
      </c>
      <c r="AO204" s="12">
        <f t="shared" si="180"/>
        <v>2999</v>
      </c>
      <c r="AP204" s="3">
        <f t="shared" si="181"/>
        <v>1679</v>
      </c>
      <c r="AQ204" s="11">
        <f t="shared" si="182"/>
        <v>213</v>
      </c>
      <c r="AR204">
        <f t="shared" si="183"/>
        <v>10310</v>
      </c>
      <c r="AS204" s="13" t="str">
        <f t="shared" si="184"/>
        <v>Adjacent, (100% overlap)</v>
      </c>
      <c r="AT204" t="str">
        <f t="shared" si="185"/>
        <v/>
      </c>
      <c r="AU204" t="str">
        <f t="shared" si="186"/>
        <v/>
      </c>
      <c r="AV204" s="3">
        <f t="shared" si="187"/>
        <v>7</v>
      </c>
      <c r="AW204">
        <f t="shared" si="188"/>
        <v>0</v>
      </c>
      <c r="AX204">
        <f t="shared" si="189"/>
        <v>0</v>
      </c>
      <c r="AY204" s="11">
        <f t="shared" si="190"/>
        <v>100</v>
      </c>
      <c r="AZ204">
        <f t="shared" si="191"/>
        <v>0</v>
      </c>
    </row>
    <row r="205" spans="1:52">
      <c r="A205">
        <v>243</v>
      </c>
      <c r="B205" s="27" t="str">
        <f t="shared" si="144"/>
        <v>205</v>
      </c>
      <c r="C205" s="28" t="s">
        <v>1871</v>
      </c>
      <c r="D205" s="27" t="str">
        <f t="shared" si="145"/>
        <v>Housing Site</v>
      </c>
      <c r="E205" t="str">
        <f t="shared" si="146"/>
        <v>0.44</v>
      </c>
      <c r="F205" t="str">
        <f t="shared" si="147"/>
        <v>G047</v>
      </c>
      <c r="G205" t="str">
        <f t="shared" si="148"/>
        <v/>
      </c>
      <c r="H205">
        <f t="shared" si="149"/>
        <v>5479</v>
      </c>
      <c r="I205" t="str">
        <f t="shared" si="150"/>
        <v>Brentwood AQMA No.5</v>
      </c>
      <c r="J205">
        <f t="shared" si="151"/>
        <v>13576</v>
      </c>
      <c r="K205" t="str">
        <f t="shared" si="152"/>
        <v>Epping Forest</v>
      </c>
      <c r="L205">
        <f t="shared" si="153"/>
        <v>22498</v>
      </c>
      <c r="M205" t="str">
        <f t="shared" si="154"/>
        <v>Thames Estuary &amp; Marshes</v>
      </c>
      <c r="N205" s="11">
        <f t="shared" si="155"/>
        <v>1616</v>
      </c>
      <c r="O205" t="str">
        <f t="shared" si="156"/>
        <v>The Coppice, Kelvedon Hatch</v>
      </c>
      <c r="P205" t="s">
        <v>2312</v>
      </c>
      <c r="Q205" t="s">
        <v>2312</v>
      </c>
      <c r="R205" s="15">
        <f t="shared" si="157"/>
        <v>6621</v>
      </c>
      <c r="S205" s="3" t="str">
        <f t="shared" si="158"/>
        <v>Hutton Country Park</v>
      </c>
      <c r="T205">
        <f t="shared" si="159"/>
        <v>1223</v>
      </c>
      <c r="U205">
        <f t="shared" si="160"/>
        <v>7221</v>
      </c>
      <c r="V205">
        <f t="shared" si="161"/>
        <v>435</v>
      </c>
      <c r="W205">
        <f t="shared" si="162"/>
        <v>435</v>
      </c>
      <c r="X205" s="18">
        <f t="shared" si="163"/>
        <v>61</v>
      </c>
      <c r="Y205">
        <f t="shared" si="164"/>
        <v>5517</v>
      </c>
      <c r="Z205">
        <f t="shared" si="165"/>
        <v>2363</v>
      </c>
      <c r="AA205">
        <f t="shared" si="166"/>
        <v>989</v>
      </c>
      <c r="AB205" s="12">
        <f t="shared" si="167"/>
        <v>6796</v>
      </c>
      <c r="AC205">
        <f t="shared" si="168"/>
        <v>6693</v>
      </c>
      <c r="AD205" s="12">
        <f t="shared" si="169"/>
        <v>1915</v>
      </c>
      <c r="AE205" s="12">
        <f t="shared" si="170"/>
        <v>6324</v>
      </c>
      <c r="AF205" s="12">
        <f t="shared" si="171"/>
        <v>2072</v>
      </c>
      <c r="AG205" s="19">
        <f t="shared" si="172"/>
        <v>19924</v>
      </c>
      <c r="AH205" s="11">
        <f t="shared" si="173"/>
        <v>49</v>
      </c>
      <c r="AI205" t="str">
        <f t="shared" si="174"/>
        <v>II</v>
      </c>
      <c r="AJ205">
        <f t="shared" si="175"/>
        <v>5426</v>
      </c>
      <c r="AK205">
        <f t="shared" si="176"/>
        <v>2830</v>
      </c>
      <c r="AL205" s="3">
        <f t="shared" si="177"/>
        <v>1748</v>
      </c>
      <c r="AM205">
        <f t="shared" si="178"/>
        <v>6004</v>
      </c>
      <c r="AN205">
        <f t="shared" si="179"/>
        <v>6630</v>
      </c>
      <c r="AO205" s="11">
        <f t="shared" si="180"/>
        <v>2330</v>
      </c>
      <c r="AP205" s="3">
        <f t="shared" si="181"/>
        <v>851</v>
      </c>
      <c r="AQ205" s="11">
        <f t="shared" si="182"/>
        <v>100</v>
      </c>
      <c r="AR205">
        <f t="shared" si="183"/>
        <v>12094</v>
      </c>
      <c r="AS205" s="13" t="str">
        <f t="shared" si="184"/>
        <v>Adjacent, (100% overlap)</v>
      </c>
      <c r="AT205" t="str">
        <f t="shared" si="185"/>
        <v/>
      </c>
      <c r="AU205" t="str">
        <f t="shared" si="186"/>
        <v/>
      </c>
      <c r="AV205" s="14" t="str">
        <f t="shared" si="187"/>
        <v>Adjacent, (100% overlap)</v>
      </c>
      <c r="AW205">
        <f t="shared" si="188"/>
        <v>0</v>
      </c>
      <c r="AX205">
        <f t="shared" si="189"/>
        <v>0</v>
      </c>
      <c r="AY205" s="11">
        <f t="shared" si="190"/>
        <v>100</v>
      </c>
      <c r="AZ205">
        <f t="shared" si="191"/>
        <v>0</v>
      </c>
    </row>
    <row r="206" spans="1:52">
      <c r="A206">
        <v>244</v>
      </c>
      <c r="B206" s="27" t="str">
        <f t="shared" si="144"/>
        <v>206</v>
      </c>
      <c r="C206" s="28" t="s">
        <v>1935</v>
      </c>
      <c r="D206" s="27" t="str">
        <f t="shared" si="145"/>
        <v>Housing Site</v>
      </c>
      <c r="E206" t="str">
        <f t="shared" si="146"/>
        <v>1.71</v>
      </c>
      <c r="F206" t="str">
        <f t="shared" si="147"/>
        <v>G048</v>
      </c>
      <c r="G206" t="str">
        <f t="shared" si="148"/>
        <v/>
      </c>
      <c r="H206">
        <f t="shared" si="149"/>
        <v>5116</v>
      </c>
      <c r="I206" t="str">
        <f t="shared" si="150"/>
        <v>Brentwood AQMA No.5</v>
      </c>
      <c r="J206">
        <f t="shared" si="151"/>
        <v>13705</v>
      </c>
      <c r="K206" t="str">
        <f t="shared" si="152"/>
        <v>Epping Forest</v>
      </c>
      <c r="L206">
        <f t="shared" si="153"/>
        <v>22044</v>
      </c>
      <c r="M206" t="str">
        <f t="shared" si="154"/>
        <v>Thames Estuary &amp; Marshes</v>
      </c>
      <c r="N206" s="11">
        <f t="shared" si="155"/>
        <v>1533</v>
      </c>
      <c r="O206" t="str">
        <f t="shared" si="156"/>
        <v>The Coppice, Kelvedon Hatch</v>
      </c>
      <c r="P206" t="s">
        <v>2312</v>
      </c>
      <c r="Q206" t="s">
        <v>2312</v>
      </c>
      <c r="R206" s="15">
        <f t="shared" si="157"/>
        <v>6195</v>
      </c>
      <c r="S206" s="3" t="str">
        <f t="shared" si="158"/>
        <v>Hutton Country Park</v>
      </c>
      <c r="T206">
        <f t="shared" si="159"/>
        <v>1092</v>
      </c>
      <c r="U206">
        <f t="shared" si="160"/>
        <v>6785</v>
      </c>
      <c r="V206">
        <f t="shared" si="161"/>
        <v>731</v>
      </c>
      <c r="W206">
        <f t="shared" si="162"/>
        <v>656</v>
      </c>
      <c r="X206" s="18">
        <f t="shared" si="163"/>
        <v>77</v>
      </c>
      <c r="Y206">
        <f t="shared" si="164"/>
        <v>5677</v>
      </c>
      <c r="Z206">
        <f t="shared" si="165"/>
        <v>2213</v>
      </c>
      <c r="AA206">
        <f t="shared" si="166"/>
        <v>646</v>
      </c>
      <c r="AB206" s="12">
        <f t="shared" si="167"/>
        <v>6362</v>
      </c>
      <c r="AC206">
        <f t="shared" si="168"/>
        <v>6252</v>
      </c>
      <c r="AD206" s="12">
        <f t="shared" si="169"/>
        <v>1987</v>
      </c>
      <c r="AE206" s="12">
        <f t="shared" si="170"/>
        <v>5872</v>
      </c>
      <c r="AF206" s="12">
        <f t="shared" si="171"/>
        <v>1946</v>
      </c>
      <c r="AG206" s="19">
        <f t="shared" si="172"/>
        <v>19924</v>
      </c>
      <c r="AH206">
        <f t="shared" si="173"/>
        <v>135</v>
      </c>
      <c r="AI206" t="str">
        <f t="shared" si="174"/>
        <v>II</v>
      </c>
      <c r="AJ206">
        <f t="shared" si="175"/>
        <v>5110</v>
      </c>
      <c r="AK206">
        <f t="shared" si="176"/>
        <v>2630</v>
      </c>
      <c r="AL206" s="3">
        <f t="shared" si="177"/>
        <v>1710</v>
      </c>
      <c r="AM206">
        <f t="shared" si="178"/>
        <v>5551</v>
      </c>
      <c r="AN206">
        <f t="shared" si="179"/>
        <v>6202</v>
      </c>
      <c r="AO206" s="11">
        <f t="shared" si="180"/>
        <v>2581</v>
      </c>
      <c r="AP206" s="3">
        <f t="shared" si="181"/>
        <v>1167</v>
      </c>
      <c r="AQ206" s="11">
        <f t="shared" si="182"/>
        <v>399</v>
      </c>
      <c r="AR206">
        <f t="shared" si="183"/>
        <v>11670</v>
      </c>
      <c r="AS206" s="13" t="str">
        <f t="shared" si="184"/>
        <v>Adjacent, (95% overlap)</v>
      </c>
      <c r="AT206" t="str">
        <f t="shared" si="185"/>
        <v/>
      </c>
      <c r="AU206" t="str">
        <f t="shared" si="186"/>
        <v/>
      </c>
      <c r="AV206" s="14" t="str">
        <f t="shared" si="187"/>
        <v>Adjacent, (98% overlap)</v>
      </c>
      <c r="AW206">
        <f t="shared" si="188"/>
        <v>0</v>
      </c>
      <c r="AX206">
        <f t="shared" si="189"/>
        <v>0</v>
      </c>
      <c r="AY206" s="11">
        <f t="shared" si="190"/>
        <v>100</v>
      </c>
      <c r="AZ206">
        <f t="shared" si="191"/>
        <v>0</v>
      </c>
    </row>
    <row r="207" spans="1:52">
      <c r="A207">
        <v>245</v>
      </c>
      <c r="B207" s="27" t="str">
        <f t="shared" si="144"/>
        <v>207</v>
      </c>
      <c r="C207" s="28" t="s">
        <v>1877</v>
      </c>
      <c r="D207" s="27" t="str">
        <f t="shared" si="145"/>
        <v>Housing Site</v>
      </c>
      <c r="E207" t="str">
        <f t="shared" si="146"/>
        <v>0.48</v>
      </c>
      <c r="F207" t="str">
        <f t="shared" si="147"/>
        <v>G049</v>
      </c>
      <c r="G207" t="str">
        <f t="shared" si="148"/>
        <v/>
      </c>
      <c r="H207">
        <f t="shared" si="149"/>
        <v>4966</v>
      </c>
      <c r="I207" t="str">
        <f t="shared" si="150"/>
        <v>Brentwood AQMA No.5</v>
      </c>
      <c r="J207">
        <f t="shared" si="151"/>
        <v>13939</v>
      </c>
      <c r="K207" t="str">
        <f t="shared" si="152"/>
        <v>Epping Forest</v>
      </c>
      <c r="L207">
        <f t="shared" si="153"/>
        <v>21946</v>
      </c>
      <c r="M207" t="str">
        <f t="shared" si="154"/>
        <v>Thames Estuary &amp; Marshes</v>
      </c>
      <c r="N207" s="11">
        <f t="shared" si="155"/>
        <v>1689</v>
      </c>
      <c r="O207" t="str">
        <f t="shared" si="156"/>
        <v>The Coppice, Kelvedon Hatch</v>
      </c>
      <c r="P207" t="s">
        <v>2312</v>
      </c>
      <c r="Q207" t="s">
        <v>2312</v>
      </c>
      <c r="R207" s="15">
        <f t="shared" si="157"/>
        <v>6066</v>
      </c>
      <c r="S207" s="3" t="str">
        <f t="shared" si="158"/>
        <v>Hutton Country Park</v>
      </c>
      <c r="T207">
        <f t="shared" si="159"/>
        <v>1094</v>
      </c>
      <c r="U207">
        <f t="shared" si="160"/>
        <v>6728</v>
      </c>
      <c r="V207">
        <f t="shared" si="161"/>
        <v>957</v>
      </c>
      <c r="W207">
        <f t="shared" si="162"/>
        <v>570</v>
      </c>
      <c r="X207" s="17">
        <f t="shared" si="163"/>
        <v>192</v>
      </c>
      <c r="Y207">
        <f t="shared" si="164"/>
        <v>5692</v>
      </c>
      <c r="Z207">
        <f t="shared" si="165"/>
        <v>2328</v>
      </c>
      <c r="AA207">
        <f t="shared" si="166"/>
        <v>699</v>
      </c>
      <c r="AB207" s="12">
        <f t="shared" si="167"/>
        <v>6307</v>
      </c>
      <c r="AC207">
        <f t="shared" si="168"/>
        <v>6190</v>
      </c>
      <c r="AD207" s="12">
        <f t="shared" si="169"/>
        <v>1972</v>
      </c>
      <c r="AE207" s="12">
        <f t="shared" si="170"/>
        <v>5766</v>
      </c>
      <c r="AF207" s="12">
        <f t="shared" si="171"/>
        <v>2029</v>
      </c>
      <c r="AG207" s="19">
        <f t="shared" si="172"/>
        <v>19924</v>
      </c>
      <c r="AH207">
        <f t="shared" si="173"/>
        <v>249</v>
      </c>
      <c r="AI207" t="str">
        <f t="shared" si="174"/>
        <v>II</v>
      </c>
      <c r="AJ207">
        <f t="shared" si="175"/>
        <v>5131</v>
      </c>
      <c r="AK207">
        <f t="shared" si="176"/>
        <v>2710</v>
      </c>
      <c r="AL207" s="3">
        <f t="shared" si="177"/>
        <v>1643</v>
      </c>
      <c r="AM207">
        <f t="shared" si="178"/>
        <v>5447</v>
      </c>
      <c r="AN207">
        <f t="shared" si="179"/>
        <v>6154</v>
      </c>
      <c r="AO207" s="12">
        <f t="shared" si="180"/>
        <v>2844</v>
      </c>
      <c r="AP207" s="3">
        <f t="shared" si="181"/>
        <v>1411</v>
      </c>
      <c r="AQ207">
        <f t="shared" si="182"/>
        <v>655</v>
      </c>
      <c r="AR207">
        <f t="shared" si="183"/>
        <v>11616</v>
      </c>
      <c r="AS207" s="13" t="str">
        <f t="shared" si="184"/>
        <v>Adjacent, (100% overlap)</v>
      </c>
      <c r="AT207" t="str">
        <f t="shared" si="185"/>
        <v/>
      </c>
      <c r="AU207" t="str">
        <f t="shared" si="186"/>
        <v/>
      </c>
      <c r="AV207" s="14" t="str">
        <f t="shared" si="187"/>
        <v>Adjacent, (100% overlap)</v>
      </c>
      <c r="AW207">
        <f t="shared" si="188"/>
        <v>0</v>
      </c>
      <c r="AX207">
        <f t="shared" si="189"/>
        <v>0</v>
      </c>
      <c r="AY207" s="11">
        <f t="shared" si="190"/>
        <v>100</v>
      </c>
      <c r="AZ207">
        <f t="shared" si="191"/>
        <v>0</v>
      </c>
    </row>
    <row r="208" spans="1:52">
      <c r="A208">
        <v>246</v>
      </c>
      <c r="B208" s="27" t="str">
        <f t="shared" si="144"/>
        <v>208</v>
      </c>
      <c r="C208" s="28" t="s">
        <v>2432</v>
      </c>
      <c r="D208" s="27" t="str">
        <f t="shared" si="145"/>
        <v>Housing Site</v>
      </c>
      <c r="E208" t="str">
        <f t="shared" si="146"/>
        <v>0.2</v>
      </c>
      <c r="F208" t="str">
        <f t="shared" si="147"/>
        <v>G050</v>
      </c>
      <c r="G208" t="str">
        <f t="shared" si="148"/>
        <v/>
      </c>
      <c r="H208">
        <f t="shared" si="149"/>
        <v>5139</v>
      </c>
      <c r="I208" t="str">
        <f t="shared" si="150"/>
        <v>Brentwood AQMA No.5</v>
      </c>
      <c r="J208">
        <f t="shared" si="151"/>
        <v>13732</v>
      </c>
      <c r="K208" t="str">
        <f t="shared" si="152"/>
        <v>Epping Forest</v>
      </c>
      <c r="L208">
        <f t="shared" si="153"/>
        <v>21951</v>
      </c>
      <c r="M208" t="str">
        <f t="shared" si="154"/>
        <v>Thames Estuary &amp; Marshes</v>
      </c>
      <c r="N208" s="11">
        <f t="shared" si="155"/>
        <v>1415</v>
      </c>
      <c r="O208" t="str">
        <f t="shared" si="156"/>
        <v>The Coppice, Kelvedon Hatch</v>
      </c>
      <c r="P208" t="s">
        <v>2312</v>
      </c>
      <c r="Q208" t="s">
        <v>2312</v>
      </c>
      <c r="R208" s="15">
        <f t="shared" si="157"/>
        <v>6163</v>
      </c>
      <c r="S208" s="3" t="str">
        <f t="shared" si="158"/>
        <v>Hutton Country Park</v>
      </c>
      <c r="T208">
        <f t="shared" si="159"/>
        <v>913</v>
      </c>
      <c r="U208">
        <f t="shared" si="160"/>
        <v>6643</v>
      </c>
      <c r="V208">
        <f t="shared" si="161"/>
        <v>691</v>
      </c>
      <c r="W208">
        <f t="shared" si="162"/>
        <v>553</v>
      </c>
      <c r="X208" s="17">
        <f t="shared" si="163"/>
        <v>149</v>
      </c>
      <c r="Y208">
        <f t="shared" si="164"/>
        <v>5963</v>
      </c>
      <c r="Z208">
        <f t="shared" si="165"/>
        <v>2050</v>
      </c>
      <c r="AA208">
        <f t="shared" si="166"/>
        <v>451</v>
      </c>
      <c r="AB208" s="12">
        <f t="shared" si="167"/>
        <v>6218</v>
      </c>
      <c r="AC208">
        <f t="shared" si="168"/>
        <v>6116</v>
      </c>
      <c r="AD208" s="12">
        <f t="shared" si="169"/>
        <v>1942</v>
      </c>
      <c r="AE208" s="12">
        <f t="shared" si="170"/>
        <v>5791</v>
      </c>
      <c r="AF208" s="12">
        <f t="shared" si="171"/>
        <v>1766</v>
      </c>
      <c r="AG208" s="19">
        <f t="shared" si="172"/>
        <v>19924</v>
      </c>
      <c r="AH208">
        <f t="shared" si="173"/>
        <v>52</v>
      </c>
      <c r="AI208" t="str">
        <f t="shared" si="174"/>
        <v>II</v>
      </c>
      <c r="AJ208">
        <f t="shared" si="175"/>
        <v>4919</v>
      </c>
      <c r="AK208">
        <f t="shared" si="176"/>
        <v>2438</v>
      </c>
      <c r="AL208" s="3">
        <f t="shared" si="177"/>
        <v>1943</v>
      </c>
      <c r="AM208">
        <f t="shared" si="178"/>
        <v>5472</v>
      </c>
      <c r="AN208">
        <f t="shared" si="179"/>
        <v>6052</v>
      </c>
      <c r="AO208" s="12">
        <f t="shared" si="180"/>
        <v>2760</v>
      </c>
      <c r="AP208" s="3">
        <f t="shared" si="181"/>
        <v>1425</v>
      </c>
      <c r="AQ208">
        <f t="shared" si="182"/>
        <v>648</v>
      </c>
      <c r="AR208">
        <f t="shared" si="183"/>
        <v>11517</v>
      </c>
      <c r="AS208" s="13" t="str">
        <f t="shared" si="184"/>
        <v>Adjacent, (100% overlap)</v>
      </c>
      <c r="AT208" t="str">
        <f t="shared" si="185"/>
        <v/>
      </c>
      <c r="AU208" t="str">
        <f t="shared" si="186"/>
        <v/>
      </c>
      <c r="AV208" s="14" t="str">
        <f t="shared" si="187"/>
        <v>Adjacent, (100% overlap)</v>
      </c>
      <c r="AW208">
        <f t="shared" si="188"/>
        <v>0</v>
      </c>
      <c r="AX208">
        <f t="shared" si="189"/>
        <v>0</v>
      </c>
      <c r="AY208" s="11">
        <f t="shared" si="190"/>
        <v>100</v>
      </c>
      <c r="AZ208">
        <f t="shared" si="191"/>
        <v>0</v>
      </c>
    </row>
    <row r="209" spans="1:52">
      <c r="A209">
        <v>247</v>
      </c>
      <c r="B209" s="27" t="str">
        <f t="shared" si="144"/>
        <v>209</v>
      </c>
      <c r="C209" s="28" t="s">
        <v>1904</v>
      </c>
      <c r="D209" s="27" t="str">
        <f t="shared" si="145"/>
        <v>Housing Site</v>
      </c>
      <c r="E209" t="str">
        <f t="shared" si="146"/>
        <v>0.87</v>
      </c>
      <c r="F209" t="str">
        <f t="shared" si="147"/>
        <v>G051</v>
      </c>
      <c r="G209" t="str">
        <f t="shared" si="148"/>
        <v/>
      </c>
      <c r="H209">
        <f t="shared" si="149"/>
        <v>4623</v>
      </c>
      <c r="I209" t="str">
        <f t="shared" si="150"/>
        <v>Brentwood AQMA No.4</v>
      </c>
      <c r="J209">
        <f t="shared" si="151"/>
        <v>13556</v>
      </c>
      <c r="K209" t="str">
        <f t="shared" si="152"/>
        <v>Epping Forest</v>
      </c>
      <c r="L209">
        <f t="shared" si="153"/>
        <v>21525</v>
      </c>
      <c r="M209" t="str">
        <f t="shared" si="154"/>
        <v>Thames Estuary &amp; Marshes</v>
      </c>
      <c r="N209" s="11">
        <f t="shared" si="155"/>
        <v>1002</v>
      </c>
      <c r="O209" t="str">
        <f t="shared" si="156"/>
        <v>The Coppice, Kelvedon Hatch</v>
      </c>
      <c r="P209" t="s">
        <v>2312</v>
      </c>
      <c r="Q209" t="s">
        <v>2312</v>
      </c>
      <c r="R209" s="15">
        <f t="shared" si="157"/>
        <v>5916</v>
      </c>
      <c r="S209" s="3" t="str">
        <f t="shared" si="158"/>
        <v>Hutton Country Park</v>
      </c>
      <c r="T209" s="11">
        <f t="shared" si="159"/>
        <v>351</v>
      </c>
      <c r="U209">
        <f t="shared" si="160"/>
        <v>6125</v>
      </c>
      <c r="V209" s="11">
        <f t="shared" si="161"/>
        <v>349</v>
      </c>
      <c r="W209" s="11" t="str">
        <f t="shared" si="162"/>
        <v>Adjacent, (0% overlap)</v>
      </c>
      <c r="X209" s="18">
        <f t="shared" si="163"/>
        <v>3</v>
      </c>
      <c r="Y209">
        <f t="shared" si="164"/>
        <v>6479</v>
      </c>
      <c r="Z209">
        <f t="shared" si="165"/>
        <v>1543</v>
      </c>
      <c r="AA209">
        <f t="shared" si="166"/>
        <v>7</v>
      </c>
      <c r="AB209" s="12">
        <f t="shared" si="167"/>
        <v>5698</v>
      </c>
      <c r="AC209">
        <f t="shared" si="168"/>
        <v>5609</v>
      </c>
      <c r="AD209" s="11">
        <f t="shared" si="169"/>
        <v>1479</v>
      </c>
      <c r="AE209" s="12">
        <f t="shared" si="170"/>
        <v>5353</v>
      </c>
      <c r="AF209" s="12">
        <f t="shared" si="171"/>
        <v>1237</v>
      </c>
      <c r="AG209" s="19">
        <f t="shared" si="172"/>
        <v>19924</v>
      </c>
      <c r="AH209" s="11">
        <f t="shared" si="173"/>
        <v>38</v>
      </c>
      <c r="AI209" t="str">
        <f t="shared" si="174"/>
        <v>II</v>
      </c>
      <c r="AJ209">
        <f t="shared" si="175"/>
        <v>4332</v>
      </c>
      <c r="AK209">
        <f t="shared" si="176"/>
        <v>1886</v>
      </c>
      <c r="AL209" s="3">
        <f t="shared" si="177"/>
        <v>2403</v>
      </c>
      <c r="AM209">
        <f t="shared" si="178"/>
        <v>5096</v>
      </c>
      <c r="AN209">
        <f t="shared" si="179"/>
        <v>5520</v>
      </c>
      <c r="AO209" s="12">
        <f t="shared" si="180"/>
        <v>2940</v>
      </c>
      <c r="AP209" s="3">
        <f t="shared" si="181"/>
        <v>1795</v>
      </c>
      <c r="AQ209">
        <f t="shared" si="182"/>
        <v>872</v>
      </c>
      <c r="AR209">
        <f t="shared" si="183"/>
        <v>10974</v>
      </c>
      <c r="AS209" s="13" t="str">
        <f t="shared" si="184"/>
        <v>Adjacent, (100% overlap)</v>
      </c>
      <c r="AT209" t="str">
        <f t="shared" si="185"/>
        <v/>
      </c>
      <c r="AU209" t="str">
        <f t="shared" si="186"/>
        <v/>
      </c>
      <c r="AV209" s="14" t="str">
        <f t="shared" si="187"/>
        <v>Adjacent, (98% overlap)</v>
      </c>
      <c r="AW209">
        <f t="shared" si="188"/>
        <v>0</v>
      </c>
      <c r="AX209">
        <f t="shared" si="189"/>
        <v>0</v>
      </c>
      <c r="AY209" s="11">
        <f t="shared" si="190"/>
        <v>100</v>
      </c>
      <c r="AZ209">
        <f t="shared" si="191"/>
        <v>0</v>
      </c>
    </row>
    <row r="210" spans="1:52">
      <c r="A210">
        <v>248</v>
      </c>
      <c r="B210" s="27" t="str">
        <f t="shared" si="144"/>
        <v>210</v>
      </c>
      <c r="C210" s="28" t="s">
        <v>2433</v>
      </c>
      <c r="D210" s="27" t="str">
        <f t="shared" si="145"/>
        <v>Housing Site</v>
      </c>
      <c r="E210" t="str">
        <f t="shared" si="146"/>
        <v>1.16</v>
      </c>
      <c r="F210" t="str">
        <f t="shared" si="147"/>
        <v>G053</v>
      </c>
      <c r="G210" t="str">
        <f t="shared" si="148"/>
        <v/>
      </c>
      <c r="H210">
        <f t="shared" si="149"/>
        <v>4463</v>
      </c>
      <c r="I210" t="str">
        <f t="shared" si="150"/>
        <v>Brentwood AQMA No.4</v>
      </c>
      <c r="J210">
        <f t="shared" si="151"/>
        <v>11623</v>
      </c>
      <c r="K210" t="str">
        <f t="shared" si="152"/>
        <v>Epping Forest</v>
      </c>
      <c r="L210">
        <f t="shared" si="153"/>
        <v>21944</v>
      </c>
      <c r="M210" t="str">
        <f t="shared" si="154"/>
        <v>Thames Estuary &amp; Marshes</v>
      </c>
      <c r="N210" s="12">
        <f t="shared" si="155"/>
        <v>584</v>
      </c>
      <c r="O210" t="str">
        <f t="shared" si="156"/>
        <v>The Coppice, Kelvedon Hatch</v>
      </c>
      <c r="P210" t="s">
        <v>2312</v>
      </c>
      <c r="Q210" t="s">
        <v>2312</v>
      </c>
      <c r="R210" s="15">
        <f t="shared" si="157"/>
        <v>5585</v>
      </c>
      <c r="S210" s="3" t="str">
        <f t="shared" si="158"/>
        <v>The Manor</v>
      </c>
      <c r="T210" s="11">
        <f t="shared" si="159"/>
        <v>259</v>
      </c>
      <c r="U210">
        <f t="shared" si="160"/>
        <v>6211</v>
      </c>
      <c r="V210" s="11">
        <f t="shared" si="161"/>
        <v>238</v>
      </c>
      <c r="W210">
        <f t="shared" si="162"/>
        <v>162</v>
      </c>
      <c r="X210" s="17">
        <f t="shared" si="163"/>
        <v>400</v>
      </c>
      <c r="Y210">
        <f t="shared" si="164"/>
        <v>5486</v>
      </c>
      <c r="Z210">
        <f t="shared" si="165"/>
        <v>279</v>
      </c>
      <c r="AA210">
        <f t="shared" si="166"/>
        <v>1250</v>
      </c>
      <c r="AB210" s="12">
        <f t="shared" si="167"/>
        <v>5802</v>
      </c>
      <c r="AC210">
        <f t="shared" si="168"/>
        <v>5831</v>
      </c>
      <c r="AD210" s="18">
        <f t="shared" si="169"/>
        <v>364</v>
      </c>
      <c r="AE210" s="12">
        <f t="shared" si="170"/>
        <v>5492</v>
      </c>
      <c r="AF210" s="11">
        <f t="shared" si="171"/>
        <v>595</v>
      </c>
      <c r="AG210" s="19">
        <f t="shared" si="172"/>
        <v>15771</v>
      </c>
      <c r="AH210">
        <f t="shared" si="173"/>
        <v>101</v>
      </c>
      <c r="AI210" t="str">
        <f t="shared" si="174"/>
        <v>II</v>
      </c>
      <c r="AJ210">
        <f t="shared" si="175"/>
        <v>3420</v>
      </c>
      <c r="AK210">
        <f t="shared" si="176"/>
        <v>790</v>
      </c>
      <c r="AL210" s="3">
        <f t="shared" si="177"/>
        <v>3420</v>
      </c>
      <c r="AM210">
        <f t="shared" si="178"/>
        <v>6032</v>
      </c>
      <c r="AN210">
        <f t="shared" si="179"/>
        <v>5528</v>
      </c>
      <c r="AO210" s="12">
        <f t="shared" si="180"/>
        <v>2754</v>
      </c>
      <c r="AP210" s="3">
        <f t="shared" si="181"/>
        <v>1647</v>
      </c>
      <c r="AQ210" s="12" t="str">
        <f t="shared" si="182"/>
        <v>Adjacent, (100% overlap)</v>
      </c>
      <c r="AR210">
        <f t="shared" si="183"/>
        <v>10561</v>
      </c>
      <c r="AS210" s="13" t="str">
        <f t="shared" si="184"/>
        <v>Adjacent, (100% overlap)</v>
      </c>
      <c r="AT210" t="str">
        <f t="shared" si="185"/>
        <v/>
      </c>
      <c r="AU210" t="str">
        <f t="shared" si="186"/>
        <v/>
      </c>
      <c r="AV210" s="3">
        <f t="shared" si="187"/>
        <v>13</v>
      </c>
      <c r="AW210">
        <f t="shared" si="188"/>
        <v>0</v>
      </c>
      <c r="AX210">
        <f t="shared" si="189"/>
        <v>0</v>
      </c>
      <c r="AY210" s="11">
        <f t="shared" si="190"/>
        <v>100</v>
      </c>
      <c r="AZ210">
        <f t="shared" si="191"/>
        <v>0</v>
      </c>
    </row>
    <row r="211" spans="1:52">
      <c r="A211">
        <v>249</v>
      </c>
      <c r="B211" s="27" t="str">
        <f t="shared" si="144"/>
        <v>211</v>
      </c>
      <c r="C211" s="28" t="s">
        <v>1941</v>
      </c>
      <c r="D211" s="27" t="str">
        <f t="shared" si="145"/>
        <v>Housing Site</v>
      </c>
      <c r="E211" t="str">
        <f t="shared" si="146"/>
        <v>4.23</v>
      </c>
      <c r="F211" t="str">
        <f t="shared" si="147"/>
        <v>G056</v>
      </c>
      <c r="G211" t="str">
        <f t="shared" si="148"/>
        <v/>
      </c>
      <c r="H211">
        <f t="shared" si="149"/>
        <v>3397</v>
      </c>
      <c r="I211" t="str">
        <f t="shared" si="150"/>
        <v>Brentwood AQMA No.5</v>
      </c>
      <c r="J211">
        <f t="shared" si="151"/>
        <v>19178</v>
      </c>
      <c r="K211" t="str">
        <f t="shared" si="152"/>
        <v>Epping Forest</v>
      </c>
      <c r="L211">
        <f t="shared" si="153"/>
        <v>14537</v>
      </c>
      <c r="M211" t="str">
        <f t="shared" si="154"/>
        <v>Thames Estuary &amp; Marshes</v>
      </c>
      <c r="N211">
        <f t="shared" si="155"/>
        <v>3348</v>
      </c>
      <c r="O211" t="str">
        <f t="shared" si="156"/>
        <v>Thorndon Park</v>
      </c>
      <c r="P211" t="s">
        <v>2312</v>
      </c>
      <c r="Q211" t="s">
        <v>2312</v>
      </c>
      <c r="R211" s="16">
        <f t="shared" si="157"/>
        <v>782</v>
      </c>
      <c r="S211" s="3" t="str">
        <f t="shared" si="158"/>
        <v>Hutton Country Park</v>
      </c>
      <c r="T211">
        <f t="shared" si="159"/>
        <v>809</v>
      </c>
      <c r="U211">
        <f t="shared" si="160"/>
        <v>2583</v>
      </c>
      <c r="V211">
        <f t="shared" si="161"/>
        <v>809</v>
      </c>
      <c r="W211" s="11" t="str">
        <f t="shared" si="162"/>
        <v>Adjacent, (58% overlap)</v>
      </c>
      <c r="X211" s="17">
        <f t="shared" si="163"/>
        <v>299</v>
      </c>
      <c r="Y211">
        <f t="shared" si="164"/>
        <v>3683</v>
      </c>
      <c r="Z211">
        <f t="shared" si="165"/>
        <v>2276</v>
      </c>
      <c r="AA211">
        <f t="shared" si="166"/>
        <v>5381</v>
      </c>
      <c r="AB211" s="12">
        <f t="shared" si="167"/>
        <v>3683</v>
      </c>
      <c r="AC211">
        <f t="shared" si="168"/>
        <v>2886</v>
      </c>
      <c r="AD211" s="11">
        <f t="shared" si="169"/>
        <v>910</v>
      </c>
      <c r="AE211" s="12">
        <f t="shared" si="170"/>
        <v>1342</v>
      </c>
      <c r="AF211" s="18">
        <f t="shared" si="171"/>
        <v>319</v>
      </c>
      <c r="AG211" s="19">
        <f t="shared" si="172"/>
        <v>16682</v>
      </c>
      <c r="AH211" s="11">
        <f t="shared" si="173"/>
        <v>25</v>
      </c>
      <c r="AI211" t="str">
        <f t="shared" si="174"/>
        <v>II*</v>
      </c>
      <c r="AJ211">
        <f t="shared" si="175"/>
        <v>2585</v>
      </c>
      <c r="AK211">
        <f t="shared" si="176"/>
        <v>2630</v>
      </c>
      <c r="AL211" s="13" t="str">
        <f t="shared" si="177"/>
        <v>Adjacent, (100% overlap)</v>
      </c>
      <c r="AM211">
        <f t="shared" si="178"/>
        <v>1948</v>
      </c>
      <c r="AN211">
        <f t="shared" si="179"/>
        <v>3660</v>
      </c>
      <c r="AO211" s="17">
        <f t="shared" si="180"/>
        <v>1073</v>
      </c>
      <c r="AP211" s="3">
        <f t="shared" si="181"/>
        <v>1144</v>
      </c>
      <c r="AQ211">
        <f t="shared" si="182"/>
        <v>482</v>
      </c>
      <c r="AR211">
        <f t="shared" si="183"/>
        <v>4901</v>
      </c>
      <c r="AS211" s="13" t="str">
        <f t="shared" si="184"/>
        <v>Adjacent, (100% overlap)</v>
      </c>
      <c r="AT211" t="str">
        <f t="shared" si="185"/>
        <v/>
      </c>
      <c r="AU211" t="str">
        <f t="shared" si="186"/>
        <v/>
      </c>
      <c r="AV211" s="3">
        <f t="shared" si="187"/>
        <v>324</v>
      </c>
      <c r="AW211">
        <f t="shared" si="188"/>
        <v>0</v>
      </c>
      <c r="AX211">
        <f t="shared" si="189"/>
        <v>0</v>
      </c>
      <c r="AY211" s="11">
        <f t="shared" si="190"/>
        <v>99.54</v>
      </c>
      <c r="AZ211">
        <f t="shared" si="191"/>
        <v>0</v>
      </c>
    </row>
    <row r="212" spans="1:52">
      <c r="A212">
        <v>250</v>
      </c>
      <c r="B212" s="27" t="str">
        <f t="shared" si="144"/>
        <v>212</v>
      </c>
      <c r="C212" s="28" t="s">
        <v>1958</v>
      </c>
      <c r="D212" s="27" t="str">
        <f t="shared" si="145"/>
        <v>Housing Site</v>
      </c>
      <c r="E212" t="str">
        <f t="shared" si="146"/>
        <v>7.96</v>
      </c>
      <c r="F212" t="str">
        <f t="shared" si="147"/>
        <v>G063</v>
      </c>
      <c r="G212" t="str">
        <f t="shared" si="148"/>
        <v/>
      </c>
      <c r="H212" s="11">
        <f t="shared" si="149"/>
        <v>153</v>
      </c>
      <c r="I212" t="str">
        <f t="shared" si="150"/>
        <v>Havering AQMA</v>
      </c>
      <c r="J212">
        <f t="shared" si="151"/>
        <v>15825</v>
      </c>
      <c r="K212" t="str">
        <f t="shared" si="152"/>
        <v>Epping Forest</v>
      </c>
      <c r="L212">
        <f t="shared" si="153"/>
        <v>14263</v>
      </c>
      <c r="M212" t="str">
        <f t="shared" si="154"/>
        <v>Thames Estuary &amp; Marshes</v>
      </c>
      <c r="N212">
        <f t="shared" si="155"/>
        <v>2307</v>
      </c>
      <c r="O212" t="str">
        <f t="shared" si="156"/>
        <v>Thorndon Park</v>
      </c>
      <c r="P212" t="s">
        <v>2312</v>
      </c>
      <c r="Q212" t="s">
        <v>2312</v>
      </c>
      <c r="R212" s="15">
        <f t="shared" si="157"/>
        <v>2158</v>
      </c>
      <c r="S212" s="3" t="str">
        <f t="shared" si="158"/>
        <v>Cranham Brickfields</v>
      </c>
      <c r="T212" s="12" t="str">
        <f t="shared" si="159"/>
        <v>Adjacent, (79% overlap)</v>
      </c>
      <c r="U212" t="str">
        <f t="shared" si="160"/>
        <v>Adjacent, (100% overlap)</v>
      </c>
      <c r="V212" s="12" t="str">
        <f t="shared" si="161"/>
        <v>Adjacent, (100% overlap)</v>
      </c>
      <c r="W212" s="11" t="str">
        <f t="shared" si="162"/>
        <v>Adjacent, (100% overlap)</v>
      </c>
      <c r="X212" s="11">
        <f t="shared" si="163"/>
        <v>473</v>
      </c>
      <c r="Y212">
        <f t="shared" si="164"/>
        <v>1700</v>
      </c>
      <c r="Z212">
        <f t="shared" si="165"/>
        <v>1631</v>
      </c>
      <c r="AA212">
        <f t="shared" si="166"/>
        <v>471</v>
      </c>
      <c r="AB212" s="12">
        <f t="shared" si="167"/>
        <v>4054</v>
      </c>
      <c r="AC212">
        <f t="shared" si="168"/>
        <v>1448</v>
      </c>
      <c r="AD212" s="12">
        <f t="shared" si="169"/>
        <v>1793</v>
      </c>
      <c r="AE212" s="12">
        <f t="shared" si="170"/>
        <v>1579</v>
      </c>
      <c r="AF212" s="12">
        <f t="shared" si="171"/>
        <v>1769</v>
      </c>
      <c r="AG212" s="19">
        <f t="shared" si="172"/>
        <v>17534</v>
      </c>
      <c r="AH212" s="11">
        <f t="shared" si="173"/>
        <v>26</v>
      </c>
      <c r="AI212" t="str">
        <f t="shared" si="174"/>
        <v>II</v>
      </c>
      <c r="AJ212">
        <f t="shared" si="175"/>
        <v>478</v>
      </c>
      <c r="AK212">
        <f t="shared" si="176"/>
        <v>3707</v>
      </c>
      <c r="AL212" s="14">
        <f t="shared" si="177"/>
        <v>247</v>
      </c>
      <c r="AM212">
        <f t="shared" si="178"/>
        <v>1903</v>
      </c>
      <c r="AN212">
        <f t="shared" si="179"/>
        <v>1628</v>
      </c>
      <c r="AO212" s="11">
        <f t="shared" si="180"/>
        <v>1849</v>
      </c>
      <c r="AP212" s="3">
        <f t="shared" si="181"/>
        <v>1889</v>
      </c>
      <c r="AQ212" s="12" t="str">
        <f t="shared" si="182"/>
        <v>Adjacent, (100% overlap)</v>
      </c>
      <c r="AR212">
        <f t="shared" si="183"/>
        <v>1563</v>
      </c>
      <c r="AS212" s="13" t="str">
        <f t="shared" si="184"/>
        <v>Adjacent, (100% overlap)</v>
      </c>
      <c r="AT212" t="str">
        <f t="shared" si="185"/>
        <v/>
      </c>
      <c r="AU212" t="str">
        <f t="shared" si="186"/>
        <v/>
      </c>
      <c r="AV212" s="3">
        <f t="shared" si="187"/>
        <v>1881</v>
      </c>
      <c r="AW212">
        <f t="shared" si="188"/>
        <v>0</v>
      </c>
      <c r="AX212">
        <f t="shared" si="189"/>
        <v>0</v>
      </c>
      <c r="AY212" s="11">
        <f t="shared" si="190"/>
        <v>100</v>
      </c>
      <c r="AZ212">
        <f t="shared" si="191"/>
        <v>0</v>
      </c>
    </row>
    <row r="213" spans="1:52">
      <c r="A213">
        <v>251</v>
      </c>
      <c r="B213" s="27" t="str">
        <f t="shared" si="144"/>
        <v>213</v>
      </c>
      <c r="C213" s="28" t="s">
        <v>1930</v>
      </c>
      <c r="D213" s="27" t="str">
        <f t="shared" si="145"/>
        <v>Housing Site</v>
      </c>
      <c r="E213" t="str">
        <f t="shared" si="146"/>
        <v>0.27</v>
      </c>
      <c r="F213" t="str">
        <f t="shared" si="147"/>
        <v>G067</v>
      </c>
      <c r="G213" t="str">
        <f t="shared" si="148"/>
        <v/>
      </c>
      <c r="H213">
        <f t="shared" si="149"/>
        <v>5613</v>
      </c>
      <c r="I213" t="str">
        <f t="shared" si="150"/>
        <v>Brentwood AQMA No.5</v>
      </c>
      <c r="J213">
        <f t="shared" si="151"/>
        <v>13575</v>
      </c>
      <c r="K213" t="str">
        <f t="shared" si="152"/>
        <v>Epping Forest</v>
      </c>
      <c r="L213">
        <f t="shared" si="153"/>
        <v>22754</v>
      </c>
      <c r="M213" t="str">
        <f t="shared" si="154"/>
        <v>Thames Estuary &amp; Marshes</v>
      </c>
      <c r="N213" s="11">
        <f t="shared" si="155"/>
        <v>1816</v>
      </c>
      <c r="O213" t="str">
        <f t="shared" si="156"/>
        <v>The Coppice, Kelvedon Hatch</v>
      </c>
      <c r="P213" t="s">
        <v>2312</v>
      </c>
      <c r="Q213" t="s">
        <v>2312</v>
      </c>
      <c r="R213" s="15">
        <f t="shared" si="157"/>
        <v>6820</v>
      </c>
      <c r="S213" s="3" t="str">
        <f t="shared" si="158"/>
        <v>Hutton Country Park</v>
      </c>
      <c r="T213">
        <f t="shared" si="159"/>
        <v>1220</v>
      </c>
      <c r="U213">
        <f t="shared" si="160"/>
        <v>7505</v>
      </c>
      <c r="V213" s="11">
        <f t="shared" si="161"/>
        <v>318</v>
      </c>
      <c r="W213">
        <f t="shared" si="162"/>
        <v>318</v>
      </c>
      <c r="X213" s="17">
        <f t="shared" si="163"/>
        <v>328</v>
      </c>
      <c r="Y213">
        <f t="shared" si="164"/>
        <v>5312</v>
      </c>
      <c r="Z213">
        <f t="shared" si="165"/>
        <v>2591</v>
      </c>
      <c r="AA213">
        <f t="shared" si="166"/>
        <v>1006</v>
      </c>
      <c r="AB213" s="12">
        <f t="shared" si="167"/>
        <v>7082</v>
      </c>
      <c r="AC213">
        <f t="shared" si="168"/>
        <v>6975</v>
      </c>
      <c r="AD213" s="12">
        <f t="shared" si="169"/>
        <v>1770</v>
      </c>
      <c r="AE213" s="12">
        <f t="shared" si="170"/>
        <v>6464</v>
      </c>
      <c r="AF213" s="12">
        <f t="shared" si="171"/>
        <v>1964</v>
      </c>
      <c r="AG213" s="19">
        <f t="shared" si="172"/>
        <v>19924</v>
      </c>
      <c r="AH213">
        <f t="shared" si="173"/>
        <v>339</v>
      </c>
      <c r="AI213" t="str">
        <f t="shared" si="174"/>
        <v>II</v>
      </c>
      <c r="AJ213">
        <f t="shared" si="175"/>
        <v>5492</v>
      </c>
      <c r="AK213">
        <f t="shared" si="176"/>
        <v>3083</v>
      </c>
      <c r="AL213" s="3">
        <f t="shared" si="177"/>
        <v>1675</v>
      </c>
      <c r="AM213">
        <f t="shared" si="178"/>
        <v>6253</v>
      </c>
      <c r="AN213">
        <f t="shared" si="179"/>
        <v>6917</v>
      </c>
      <c r="AO213" s="11">
        <f t="shared" si="180"/>
        <v>2238</v>
      </c>
      <c r="AP213" s="3">
        <f t="shared" si="181"/>
        <v>687</v>
      </c>
      <c r="AQ213" s="11">
        <f t="shared" si="182"/>
        <v>8</v>
      </c>
      <c r="AR213">
        <f t="shared" si="183"/>
        <v>12382</v>
      </c>
      <c r="AS213" s="13" t="str">
        <f t="shared" si="184"/>
        <v>Adjacent, (100% overlap)</v>
      </c>
      <c r="AT213" t="str">
        <f t="shared" si="185"/>
        <v/>
      </c>
      <c r="AU213" t="str">
        <f t="shared" si="186"/>
        <v/>
      </c>
      <c r="AV213" s="3">
        <f t="shared" si="187"/>
        <v>11</v>
      </c>
      <c r="AW213">
        <f t="shared" si="188"/>
        <v>0</v>
      </c>
      <c r="AX213">
        <f t="shared" si="189"/>
        <v>0</v>
      </c>
      <c r="AY213" s="11">
        <f t="shared" si="190"/>
        <v>100</v>
      </c>
      <c r="AZ213">
        <f t="shared" si="191"/>
        <v>0</v>
      </c>
    </row>
    <row r="214" spans="1:52">
      <c r="A214">
        <v>252</v>
      </c>
      <c r="B214" s="27" t="str">
        <f t="shared" si="144"/>
        <v>214</v>
      </c>
      <c r="C214" s="28" t="s">
        <v>1965</v>
      </c>
      <c r="D214" s="27" t="str">
        <f t="shared" si="145"/>
        <v>Housing Site</v>
      </c>
      <c r="E214" t="str">
        <f t="shared" si="146"/>
        <v>2.1</v>
      </c>
      <c r="F214" t="str">
        <f t="shared" si="147"/>
        <v>G069</v>
      </c>
      <c r="G214" t="str">
        <f t="shared" si="148"/>
        <v/>
      </c>
      <c r="H214">
        <f t="shared" si="149"/>
        <v>4987</v>
      </c>
      <c r="I214" t="str">
        <f t="shared" si="150"/>
        <v>Brentwood AQMA No.5</v>
      </c>
      <c r="J214">
        <f t="shared" si="151"/>
        <v>13841</v>
      </c>
      <c r="K214" t="str">
        <f t="shared" si="152"/>
        <v>Epping Forest</v>
      </c>
      <c r="L214">
        <f t="shared" si="153"/>
        <v>21900</v>
      </c>
      <c r="M214" t="str">
        <f t="shared" si="154"/>
        <v>Thames Estuary &amp; Marshes</v>
      </c>
      <c r="N214" s="11">
        <f t="shared" si="155"/>
        <v>1601</v>
      </c>
      <c r="O214" t="str">
        <f t="shared" si="156"/>
        <v>The Coppice, Kelvedon Hatch</v>
      </c>
      <c r="P214" t="s">
        <v>2312</v>
      </c>
      <c r="Q214" t="s">
        <v>2312</v>
      </c>
      <c r="R214" s="15">
        <f t="shared" si="157"/>
        <v>6058</v>
      </c>
      <c r="S214" s="3" t="str">
        <f t="shared" si="158"/>
        <v>Hutton Country Park</v>
      </c>
      <c r="T214">
        <f t="shared" si="159"/>
        <v>995</v>
      </c>
      <c r="U214">
        <f t="shared" si="160"/>
        <v>6652</v>
      </c>
      <c r="V214">
        <f t="shared" si="161"/>
        <v>830</v>
      </c>
      <c r="W214">
        <f t="shared" si="162"/>
        <v>512</v>
      </c>
      <c r="X214" s="17">
        <f t="shared" si="163"/>
        <v>179</v>
      </c>
      <c r="Y214">
        <f t="shared" si="164"/>
        <v>5643</v>
      </c>
      <c r="Z214">
        <f t="shared" si="165"/>
        <v>2228</v>
      </c>
      <c r="AA214">
        <f t="shared" si="166"/>
        <v>587</v>
      </c>
      <c r="AB214" s="12">
        <f t="shared" si="167"/>
        <v>6230</v>
      </c>
      <c r="AC214">
        <f t="shared" si="168"/>
        <v>6117</v>
      </c>
      <c r="AD214" s="12">
        <f t="shared" si="169"/>
        <v>1941</v>
      </c>
      <c r="AE214" s="12">
        <f t="shared" si="170"/>
        <v>5729</v>
      </c>
      <c r="AF214" s="12">
        <f t="shared" si="171"/>
        <v>1936</v>
      </c>
      <c r="AG214" s="19">
        <f t="shared" si="172"/>
        <v>19924</v>
      </c>
      <c r="AH214">
        <f t="shared" si="173"/>
        <v>166</v>
      </c>
      <c r="AI214" t="str">
        <f t="shared" si="174"/>
        <v>II</v>
      </c>
      <c r="AJ214">
        <f t="shared" si="175"/>
        <v>5024</v>
      </c>
      <c r="AK214">
        <f t="shared" si="176"/>
        <v>2598</v>
      </c>
      <c r="AL214" s="3">
        <f t="shared" si="177"/>
        <v>1648</v>
      </c>
      <c r="AM214">
        <f t="shared" si="178"/>
        <v>5407</v>
      </c>
      <c r="AN214">
        <f t="shared" si="179"/>
        <v>6073</v>
      </c>
      <c r="AO214" s="11">
        <f t="shared" si="180"/>
        <v>2699</v>
      </c>
      <c r="AP214" s="3">
        <f t="shared" si="181"/>
        <v>1251</v>
      </c>
      <c r="AQ214">
        <f t="shared" si="182"/>
        <v>498</v>
      </c>
      <c r="AR214">
        <f t="shared" si="183"/>
        <v>11542</v>
      </c>
      <c r="AS214" s="13" t="str">
        <f t="shared" si="184"/>
        <v>Adjacent, (100% overlap)</v>
      </c>
      <c r="AT214" t="str">
        <f t="shared" si="185"/>
        <v/>
      </c>
      <c r="AU214" t="str">
        <f t="shared" si="186"/>
        <v/>
      </c>
      <c r="AV214" s="14" t="str">
        <f t="shared" si="187"/>
        <v>Adjacent, (0% overlap)</v>
      </c>
      <c r="AW214">
        <f t="shared" si="188"/>
        <v>0</v>
      </c>
      <c r="AX214">
        <f t="shared" si="189"/>
        <v>0</v>
      </c>
      <c r="AY214" s="11">
        <f t="shared" si="190"/>
        <v>100</v>
      </c>
      <c r="AZ214">
        <f t="shared" si="191"/>
        <v>0</v>
      </c>
    </row>
    <row r="215" spans="1:52">
      <c r="A215">
        <v>253</v>
      </c>
      <c r="B215" s="27" t="str">
        <f t="shared" si="144"/>
        <v>215</v>
      </c>
      <c r="C215" s="28" t="s">
        <v>2434</v>
      </c>
      <c r="D215" s="27" t="str">
        <f t="shared" si="145"/>
        <v>Housing Site</v>
      </c>
      <c r="E215" t="str">
        <f t="shared" si="146"/>
        <v>0.54</v>
      </c>
      <c r="F215" t="str">
        <f t="shared" si="147"/>
        <v>G071</v>
      </c>
      <c r="G215" t="str">
        <f t="shared" si="148"/>
        <v/>
      </c>
      <c r="H215">
        <f t="shared" si="149"/>
        <v>4387</v>
      </c>
      <c r="I215" t="str">
        <f t="shared" si="150"/>
        <v>Brentwood AQMA No.4</v>
      </c>
      <c r="J215">
        <f t="shared" si="151"/>
        <v>11571</v>
      </c>
      <c r="K215" t="str">
        <f t="shared" si="152"/>
        <v>Epping Forest</v>
      </c>
      <c r="L215">
        <f t="shared" si="153"/>
        <v>21881</v>
      </c>
      <c r="M215" t="str">
        <f t="shared" si="154"/>
        <v>Thames Estuary &amp; Marshes</v>
      </c>
      <c r="N215" s="12">
        <f t="shared" si="155"/>
        <v>693</v>
      </c>
      <c r="O215" t="str">
        <f t="shared" si="156"/>
        <v>The Coppice, Kelvedon Hatch</v>
      </c>
      <c r="P215" t="s">
        <v>2312</v>
      </c>
      <c r="Q215" t="s">
        <v>2312</v>
      </c>
      <c r="R215" s="15">
        <f t="shared" si="157"/>
        <v>5488</v>
      </c>
      <c r="S215" s="3" t="str">
        <f t="shared" si="158"/>
        <v>The Manor</v>
      </c>
      <c r="T215" s="11">
        <f t="shared" si="159"/>
        <v>276</v>
      </c>
      <c r="U215">
        <f t="shared" si="160"/>
        <v>6117</v>
      </c>
      <c r="V215" s="11">
        <f t="shared" si="161"/>
        <v>278</v>
      </c>
      <c r="W215">
        <f t="shared" si="162"/>
        <v>278</v>
      </c>
      <c r="X215" s="11">
        <f t="shared" si="163"/>
        <v>482</v>
      </c>
      <c r="Y215">
        <f t="shared" si="164"/>
        <v>5380</v>
      </c>
      <c r="Z215">
        <f t="shared" si="165"/>
        <v>392</v>
      </c>
      <c r="AA215">
        <f t="shared" si="166"/>
        <v>1389</v>
      </c>
      <c r="AB215" s="12">
        <f t="shared" si="167"/>
        <v>5735</v>
      </c>
      <c r="AC215">
        <f t="shared" si="168"/>
        <v>5773</v>
      </c>
      <c r="AD215" s="18">
        <f t="shared" si="169"/>
        <v>483</v>
      </c>
      <c r="AE215" s="12">
        <f t="shared" si="170"/>
        <v>5417</v>
      </c>
      <c r="AF215" s="11">
        <f t="shared" si="171"/>
        <v>671</v>
      </c>
      <c r="AG215" s="19">
        <f t="shared" si="172"/>
        <v>15771</v>
      </c>
      <c r="AH215">
        <f t="shared" si="173"/>
        <v>210</v>
      </c>
      <c r="AI215" t="str">
        <f t="shared" si="174"/>
        <v>II</v>
      </c>
      <c r="AJ215">
        <f t="shared" si="175"/>
        <v>3318</v>
      </c>
      <c r="AK215">
        <f t="shared" si="176"/>
        <v>743</v>
      </c>
      <c r="AL215" s="3">
        <f t="shared" si="177"/>
        <v>3319</v>
      </c>
      <c r="AM215">
        <f t="shared" si="178"/>
        <v>6023</v>
      </c>
      <c r="AN215">
        <f t="shared" si="179"/>
        <v>5456</v>
      </c>
      <c r="AO215" s="12">
        <f t="shared" si="180"/>
        <v>2938</v>
      </c>
      <c r="AP215" s="3">
        <f t="shared" si="181"/>
        <v>1685</v>
      </c>
      <c r="AQ215" s="12" t="str">
        <f t="shared" si="182"/>
        <v>Adjacent, (100% overlap)</v>
      </c>
      <c r="AR215">
        <f t="shared" si="183"/>
        <v>10459</v>
      </c>
      <c r="AS215" s="13" t="str">
        <f t="shared" si="184"/>
        <v>Adjacent, (100% overlap)</v>
      </c>
      <c r="AT215" t="str">
        <f t="shared" si="185"/>
        <v/>
      </c>
      <c r="AU215" t="str">
        <f t="shared" si="186"/>
        <v/>
      </c>
      <c r="AV215" s="14" t="str">
        <f t="shared" si="187"/>
        <v>Adjacent, (0% overlap)</v>
      </c>
      <c r="AW215">
        <f t="shared" si="188"/>
        <v>0</v>
      </c>
      <c r="AX215">
        <f t="shared" si="189"/>
        <v>0</v>
      </c>
      <c r="AY215" s="11">
        <f t="shared" si="190"/>
        <v>100</v>
      </c>
      <c r="AZ215">
        <f t="shared" si="191"/>
        <v>0</v>
      </c>
    </row>
    <row r="216" spans="1:52">
      <c r="A216">
        <v>254</v>
      </c>
      <c r="B216" s="27" t="str">
        <f t="shared" si="144"/>
        <v>216</v>
      </c>
      <c r="C216" s="28" t="s">
        <v>1947</v>
      </c>
      <c r="D216" s="27" t="str">
        <f t="shared" si="145"/>
        <v>Housing Site</v>
      </c>
      <c r="E216" t="str">
        <f t="shared" si="146"/>
        <v>0.58</v>
      </c>
      <c r="F216" t="str">
        <f t="shared" si="147"/>
        <v>G075</v>
      </c>
      <c r="G216" t="str">
        <f t="shared" si="148"/>
        <v/>
      </c>
      <c r="H216">
        <f t="shared" si="149"/>
        <v>2135</v>
      </c>
      <c r="I216" t="str">
        <f t="shared" si="150"/>
        <v>Brentwood AQMA No.5</v>
      </c>
      <c r="J216">
        <f t="shared" si="151"/>
        <v>16384</v>
      </c>
      <c r="K216" t="str">
        <f t="shared" si="152"/>
        <v>Epping Forest</v>
      </c>
      <c r="L216">
        <f t="shared" si="153"/>
        <v>19330</v>
      </c>
      <c r="M216" t="str">
        <f t="shared" si="154"/>
        <v>Thames Estuary &amp; Marshes</v>
      </c>
      <c r="N216">
        <f t="shared" si="155"/>
        <v>3708</v>
      </c>
      <c r="O216" t="str">
        <f t="shared" si="156"/>
        <v>The Coppice, Kelvedon Hatch</v>
      </c>
      <c r="P216" t="s">
        <v>2312</v>
      </c>
      <c r="Q216" t="s">
        <v>2312</v>
      </c>
      <c r="R216" s="15">
        <f t="shared" si="157"/>
        <v>3181</v>
      </c>
      <c r="S216" s="3" t="str">
        <f t="shared" si="158"/>
        <v>Hutton Country Park</v>
      </c>
      <c r="T216">
        <f t="shared" si="159"/>
        <v>1142</v>
      </c>
      <c r="U216">
        <f t="shared" si="160"/>
        <v>5127</v>
      </c>
      <c r="V216">
        <f t="shared" si="161"/>
        <v>817</v>
      </c>
      <c r="W216">
        <f t="shared" si="162"/>
        <v>244</v>
      </c>
      <c r="X216" s="12">
        <f t="shared" si="163"/>
        <v>1481</v>
      </c>
      <c r="Y216">
        <f t="shared" si="164"/>
        <v>6525</v>
      </c>
      <c r="Z216">
        <f t="shared" si="165"/>
        <v>1815</v>
      </c>
      <c r="AA216">
        <f t="shared" si="166"/>
        <v>1524</v>
      </c>
      <c r="AB216" s="12">
        <f t="shared" si="167"/>
        <v>4784</v>
      </c>
      <c r="AC216">
        <f t="shared" si="168"/>
        <v>4482</v>
      </c>
      <c r="AD216" s="12">
        <f t="shared" si="169"/>
        <v>2681</v>
      </c>
      <c r="AE216" s="12">
        <f t="shared" si="170"/>
        <v>3270</v>
      </c>
      <c r="AF216" s="12">
        <f t="shared" si="171"/>
        <v>1427</v>
      </c>
      <c r="AG216" s="19">
        <f t="shared" si="172"/>
        <v>19367</v>
      </c>
      <c r="AH216">
        <f t="shared" si="173"/>
        <v>291</v>
      </c>
      <c r="AI216" t="str">
        <f t="shared" si="174"/>
        <v>II</v>
      </c>
      <c r="AJ216">
        <f t="shared" si="175"/>
        <v>4973</v>
      </c>
      <c r="AK216">
        <f t="shared" si="176"/>
        <v>1208</v>
      </c>
      <c r="AL216" s="3">
        <f t="shared" si="177"/>
        <v>2687</v>
      </c>
      <c r="AM216">
        <f t="shared" si="178"/>
        <v>3027</v>
      </c>
      <c r="AN216">
        <f t="shared" si="179"/>
        <v>4787</v>
      </c>
      <c r="AO216" s="12">
        <f t="shared" si="180"/>
        <v>3001</v>
      </c>
      <c r="AP216" s="3">
        <f t="shared" si="181"/>
        <v>585</v>
      </c>
      <c r="AQ216" s="11">
        <f t="shared" si="182"/>
        <v>95</v>
      </c>
      <c r="AR216">
        <f t="shared" si="183"/>
        <v>9480</v>
      </c>
      <c r="AS216" s="13" t="str">
        <f t="shared" si="184"/>
        <v>Adjacent, (100% overlap)</v>
      </c>
      <c r="AT216" t="str">
        <f t="shared" si="185"/>
        <v/>
      </c>
      <c r="AU216" t="str">
        <f t="shared" si="186"/>
        <v/>
      </c>
      <c r="AV216" s="3">
        <f t="shared" si="187"/>
        <v>312</v>
      </c>
      <c r="AW216">
        <f t="shared" si="188"/>
        <v>0</v>
      </c>
      <c r="AX216">
        <f t="shared" si="189"/>
        <v>0</v>
      </c>
      <c r="AY216" s="11">
        <f t="shared" si="190"/>
        <v>100</v>
      </c>
      <c r="AZ216">
        <f t="shared" si="191"/>
        <v>0</v>
      </c>
    </row>
    <row r="217" spans="1:52">
      <c r="A217">
        <v>255</v>
      </c>
      <c r="B217" s="27" t="str">
        <f t="shared" si="144"/>
        <v>217</v>
      </c>
      <c r="C217" s="28" t="s">
        <v>1952</v>
      </c>
      <c r="D217" s="27" t="str">
        <f t="shared" si="145"/>
        <v>Housing Site</v>
      </c>
      <c r="E217" t="str">
        <f t="shared" si="146"/>
        <v>1.44</v>
      </c>
      <c r="F217" t="str">
        <f t="shared" si="147"/>
        <v>G084</v>
      </c>
      <c r="G217" t="str">
        <f t="shared" si="148"/>
        <v/>
      </c>
      <c r="H217">
        <f t="shared" si="149"/>
        <v>3676</v>
      </c>
      <c r="I217" t="str">
        <f t="shared" si="150"/>
        <v>Brentwood AQMA No.4</v>
      </c>
      <c r="J217">
        <f t="shared" si="151"/>
        <v>12382</v>
      </c>
      <c r="K217" t="str">
        <f t="shared" si="152"/>
        <v>Epping Forest</v>
      </c>
      <c r="L217">
        <f t="shared" si="153"/>
        <v>21120</v>
      </c>
      <c r="M217" t="str">
        <f t="shared" si="154"/>
        <v>Thames Estuary &amp; Marshes</v>
      </c>
      <c r="N217" s="12">
        <f t="shared" si="155"/>
        <v>393</v>
      </c>
      <c r="O217" t="str">
        <f t="shared" si="156"/>
        <v>The Coppice, Kelvedon Hatch</v>
      </c>
      <c r="P217" t="s">
        <v>2312</v>
      </c>
      <c r="Q217" t="s">
        <v>2312</v>
      </c>
      <c r="R217" s="15">
        <f t="shared" si="157"/>
        <v>5331</v>
      </c>
      <c r="S217" s="3" t="str">
        <f t="shared" si="158"/>
        <v>The Manor</v>
      </c>
      <c r="T217" s="11">
        <f t="shared" si="159"/>
        <v>393</v>
      </c>
      <c r="U217">
        <f t="shared" si="160"/>
        <v>5402</v>
      </c>
      <c r="V217" s="11">
        <f t="shared" si="161"/>
        <v>34</v>
      </c>
      <c r="W217">
        <f t="shared" si="162"/>
        <v>21</v>
      </c>
      <c r="X217" s="18">
        <f t="shared" si="163"/>
        <v>2</v>
      </c>
      <c r="Y217">
        <f t="shared" si="164"/>
        <v>5350</v>
      </c>
      <c r="Z217">
        <f t="shared" si="165"/>
        <v>6</v>
      </c>
      <c r="AA217">
        <f t="shared" si="166"/>
        <v>916</v>
      </c>
      <c r="AB217" s="12">
        <f t="shared" si="167"/>
        <v>4989</v>
      </c>
      <c r="AC217">
        <f t="shared" si="168"/>
        <v>5003</v>
      </c>
      <c r="AD217" s="18">
        <f t="shared" si="169"/>
        <v>341</v>
      </c>
      <c r="AE217" s="12">
        <f t="shared" si="170"/>
        <v>4698</v>
      </c>
      <c r="AF217" s="18">
        <f t="shared" si="171"/>
        <v>92</v>
      </c>
      <c r="AG217" s="19">
        <f t="shared" si="172"/>
        <v>23949</v>
      </c>
      <c r="AH217">
        <f t="shared" si="173"/>
        <v>75</v>
      </c>
      <c r="AI217" t="str">
        <f t="shared" si="174"/>
        <v>II</v>
      </c>
      <c r="AJ217">
        <f t="shared" si="175"/>
        <v>2853</v>
      </c>
      <c r="AK217" s="12">
        <f t="shared" si="176"/>
        <v>173</v>
      </c>
      <c r="AL217" s="3">
        <f t="shared" si="177"/>
        <v>2853</v>
      </c>
      <c r="AM217">
        <f t="shared" si="178"/>
        <v>5175</v>
      </c>
      <c r="AN217">
        <f t="shared" si="179"/>
        <v>4726</v>
      </c>
      <c r="AO217" s="12">
        <f t="shared" si="180"/>
        <v>3285</v>
      </c>
      <c r="AP217" s="3">
        <f t="shared" si="181"/>
        <v>1647</v>
      </c>
      <c r="AQ217" s="11">
        <f t="shared" si="182"/>
        <v>265</v>
      </c>
      <c r="AR217">
        <f t="shared" si="183"/>
        <v>9880</v>
      </c>
      <c r="AS217" s="13" t="str">
        <f t="shared" si="184"/>
        <v>Adjacent, (97% overlap)</v>
      </c>
      <c r="AT217" t="str">
        <f t="shared" si="185"/>
        <v/>
      </c>
      <c r="AU217" t="str">
        <f t="shared" si="186"/>
        <v/>
      </c>
      <c r="AV217" s="3">
        <f t="shared" si="187"/>
        <v>10</v>
      </c>
      <c r="AW217">
        <f t="shared" si="188"/>
        <v>0</v>
      </c>
      <c r="AX217">
        <f t="shared" si="189"/>
        <v>0</v>
      </c>
      <c r="AY217" s="11">
        <f t="shared" si="190"/>
        <v>100</v>
      </c>
      <c r="AZ217">
        <f t="shared" si="191"/>
        <v>0</v>
      </c>
    </row>
    <row r="218" spans="1:52">
      <c r="A218">
        <v>256</v>
      </c>
      <c r="B218" s="27" t="str">
        <f t="shared" si="144"/>
        <v>218</v>
      </c>
      <c r="C218" s="28" t="s">
        <v>1987</v>
      </c>
      <c r="D218" s="27" t="str">
        <f t="shared" si="145"/>
        <v>Housing Site</v>
      </c>
      <c r="E218" t="str">
        <f t="shared" si="146"/>
        <v>12.42</v>
      </c>
      <c r="F218" t="str">
        <f t="shared" si="147"/>
        <v>G085</v>
      </c>
      <c r="G218" t="str">
        <f t="shared" si="148"/>
        <v/>
      </c>
      <c r="H218">
        <f t="shared" si="149"/>
        <v>1372</v>
      </c>
      <c r="I218" t="str">
        <f t="shared" si="150"/>
        <v>Brentwood AQMA No.7</v>
      </c>
      <c r="J218">
        <f t="shared" si="151"/>
        <v>16175</v>
      </c>
      <c r="K218" t="str">
        <f t="shared" si="152"/>
        <v>Epping Forest</v>
      </c>
      <c r="L218">
        <f t="shared" si="153"/>
        <v>16625</v>
      </c>
      <c r="M218" t="str">
        <f t="shared" si="154"/>
        <v>Thames Estuary &amp; Marshes</v>
      </c>
      <c r="N218">
        <f t="shared" si="155"/>
        <v>2539</v>
      </c>
      <c r="O218" t="str">
        <f t="shared" si="156"/>
        <v>Thorndon Park</v>
      </c>
      <c r="P218" t="s">
        <v>2312</v>
      </c>
      <c r="Q218" t="s">
        <v>2312</v>
      </c>
      <c r="R218" s="15">
        <f t="shared" si="157"/>
        <v>2292</v>
      </c>
      <c r="S218" s="3" t="str">
        <f t="shared" si="158"/>
        <v>Hutton Country Park</v>
      </c>
      <c r="T218" s="11">
        <f t="shared" si="159"/>
        <v>200</v>
      </c>
      <c r="U218">
        <f t="shared" si="160"/>
        <v>1691</v>
      </c>
      <c r="V218" s="11">
        <f t="shared" si="161"/>
        <v>184</v>
      </c>
      <c r="W218" s="11" t="str">
        <f t="shared" si="162"/>
        <v>Adjacent, (6% overlap)</v>
      </c>
      <c r="X218" s="18">
        <f t="shared" si="163"/>
        <v>76</v>
      </c>
      <c r="Y218">
        <f t="shared" si="164"/>
        <v>5917</v>
      </c>
      <c r="Z218">
        <f t="shared" si="165"/>
        <v>61</v>
      </c>
      <c r="AA218">
        <f t="shared" si="166"/>
        <v>2387</v>
      </c>
      <c r="AB218" s="11">
        <f t="shared" si="167"/>
        <v>1406</v>
      </c>
      <c r="AC218">
        <f t="shared" si="168"/>
        <v>1041</v>
      </c>
      <c r="AD218" s="18">
        <f t="shared" si="169"/>
        <v>141</v>
      </c>
      <c r="AE218" s="11">
        <f t="shared" si="170"/>
        <v>455</v>
      </c>
      <c r="AF218" s="11">
        <f t="shared" si="171"/>
        <v>449</v>
      </c>
      <c r="AG218" s="18">
        <f t="shared" si="172"/>
        <v>32347</v>
      </c>
      <c r="AH218">
        <f t="shared" si="173"/>
        <v>57</v>
      </c>
      <c r="AI218" t="str">
        <f t="shared" si="174"/>
        <v>II</v>
      </c>
      <c r="AJ218">
        <f t="shared" si="175"/>
        <v>2543</v>
      </c>
      <c r="AK218">
        <f t="shared" si="176"/>
        <v>1845</v>
      </c>
      <c r="AL218" s="3">
        <f t="shared" si="177"/>
        <v>1355</v>
      </c>
      <c r="AM218">
        <f t="shared" si="178"/>
        <v>501</v>
      </c>
      <c r="AN218">
        <f t="shared" si="179"/>
        <v>1500</v>
      </c>
      <c r="AO218" s="11">
        <f t="shared" si="180"/>
        <v>1450</v>
      </c>
      <c r="AP218" s="3">
        <f t="shared" si="181"/>
        <v>346</v>
      </c>
      <c r="AQ218">
        <f t="shared" si="182"/>
        <v>1339</v>
      </c>
      <c r="AR218">
        <f t="shared" si="183"/>
        <v>6305</v>
      </c>
      <c r="AS218" s="13" t="str">
        <f t="shared" si="184"/>
        <v>Adjacent, (97% overlap)</v>
      </c>
      <c r="AT218" t="str">
        <f t="shared" si="185"/>
        <v/>
      </c>
      <c r="AU218" t="str">
        <f t="shared" si="186"/>
        <v/>
      </c>
      <c r="AV218" s="3">
        <f t="shared" si="187"/>
        <v>488</v>
      </c>
      <c r="AW218">
        <f t="shared" si="188"/>
        <v>0</v>
      </c>
      <c r="AX218">
        <f t="shared" si="189"/>
        <v>0</v>
      </c>
      <c r="AY218" s="11">
        <f t="shared" si="190"/>
        <v>62.618000000000002</v>
      </c>
      <c r="AZ218">
        <f t="shared" si="191"/>
        <v>0</v>
      </c>
    </row>
    <row r="219" spans="1:52">
      <c r="A219">
        <v>257</v>
      </c>
      <c r="B219" s="27" t="str">
        <f t="shared" si="144"/>
        <v>219</v>
      </c>
      <c r="C219" s="28" t="s">
        <v>2435</v>
      </c>
      <c r="D219" s="27" t="str">
        <f t="shared" si="145"/>
        <v>Housing Site</v>
      </c>
      <c r="E219" t="str">
        <f t="shared" si="146"/>
        <v>2.82</v>
      </c>
      <c r="F219" t="str">
        <f t="shared" si="147"/>
        <v>G092</v>
      </c>
      <c r="G219" t="str">
        <f t="shared" si="148"/>
        <v/>
      </c>
      <c r="H219">
        <f t="shared" si="149"/>
        <v>3004</v>
      </c>
      <c r="I219" t="str">
        <f t="shared" si="150"/>
        <v>Brentwood AQMA No.5</v>
      </c>
      <c r="J219">
        <f t="shared" si="151"/>
        <v>19077</v>
      </c>
      <c r="K219" t="str">
        <f t="shared" si="152"/>
        <v>Epping Forest</v>
      </c>
      <c r="L219">
        <f t="shared" si="153"/>
        <v>14880</v>
      </c>
      <c r="M219" t="str">
        <f t="shared" si="154"/>
        <v>Thames Estuary &amp; Marshes</v>
      </c>
      <c r="N219">
        <f t="shared" si="155"/>
        <v>3715</v>
      </c>
      <c r="O219" t="str">
        <f t="shared" si="156"/>
        <v>Thorndon Park</v>
      </c>
      <c r="P219" t="s">
        <v>2312</v>
      </c>
      <c r="Q219" t="s">
        <v>2312</v>
      </c>
      <c r="R219" s="16">
        <f t="shared" si="157"/>
        <v>388</v>
      </c>
      <c r="S219" s="3" t="str">
        <f t="shared" si="158"/>
        <v>Hutton Country Park</v>
      </c>
      <c r="T219">
        <f t="shared" si="159"/>
        <v>774</v>
      </c>
      <c r="U219">
        <f t="shared" si="160"/>
        <v>2939</v>
      </c>
      <c r="V219">
        <f t="shared" si="161"/>
        <v>761</v>
      </c>
      <c r="W219">
        <f t="shared" si="162"/>
        <v>56</v>
      </c>
      <c r="X219" s="18">
        <f t="shared" si="163"/>
        <v>11</v>
      </c>
      <c r="Y219">
        <f t="shared" si="164"/>
        <v>3717</v>
      </c>
      <c r="Z219">
        <f t="shared" si="165"/>
        <v>1972</v>
      </c>
      <c r="AA219">
        <f t="shared" si="166"/>
        <v>5218</v>
      </c>
      <c r="AB219" s="12">
        <f t="shared" si="167"/>
        <v>3772</v>
      </c>
      <c r="AC219">
        <f t="shared" si="168"/>
        <v>2984</v>
      </c>
      <c r="AD219" s="18">
        <f t="shared" si="169"/>
        <v>791</v>
      </c>
      <c r="AE219" s="12">
        <f t="shared" si="170"/>
        <v>1292</v>
      </c>
      <c r="AF219" s="18">
        <f t="shared" si="171"/>
        <v>169</v>
      </c>
      <c r="AG219" s="19">
        <f t="shared" si="172"/>
        <v>16682</v>
      </c>
      <c r="AH219" s="11">
        <f t="shared" si="173"/>
        <v>9</v>
      </c>
      <c r="AI219" t="str">
        <f t="shared" si="174"/>
        <v>II</v>
      </c>
      <c r="AJ219">
        <f t="shared" si="175"/>
        <v>2940</v>
      </c>
      <c r="AK219">
        <f t="shared" si="176"/>
        <v>3015</v>
      </c>
      <c r="AL219" s="13" t="str">
        <f t="shared" si="177"/>
        <v>Adjacent, (100% overlap)</v>
      </c>
      <c r="AM219">
        <f t="shared" si="178"/>
        <v>1789</v>
      </c>
      <c r="AN219">
        <f t="shared" si="179"/>
        <v>3812</v>
      </c>
      <c r="AO219" s="17">
        <f t="shared" si="180"/>
        <v>709</v>
      </c>
      <c r="AP219" s="3">
        <f t="shared" si="181"/>
        <v>986</v>
      </c>
      <c r="AQ219">
        <f t="shared" si="182"/>
        <v>876</v>
      </c>
      <c r="AR219">
        <f t="shared" si="183"/>
        <v>5286</v>
      </c>
      <c r="AS219" s="13" t="str">
        <f t="shared" si="184"/>
        <v>Adjacent, (97% overlap)</v>
      </c>
      <c r="AT219" t="str">
        <f t="shared" si="185"/>
        <v/>
      </c>
      <c r="AU219" t="str">
        <f t="shared" si="186"/>
        <v/>
      </c>
      <c r="AV219" s="3">
        <f t="shared" si="187"/>
        <v>17</v>
      </c>
      <c r="AW219">
        <f t="shared" si="188"/>
        <v>0</v>
      </c>
      <c r="AX219">
        <f t="shared" si="189"/>
        <v>0</v>
      </c>
      <c r="AY219">
        <f t="shared" si="190"/>
        <v>0</v>
      </c>
      <c r="AZ219">
        <f t="shared" si="191"/>
        <v>0</v>
      </c>
    </row>
    <row r="220" spans="1:52">
      <c r="A220">
        <v>258</v>
      </c>
      <c r="B220" s="27" t="str">
        <f t="shared" si="144"/>
        <v>220</v>
      </c>
      <c r="C220" s="28" t="s">
        <v>2436</v>
      </c>
      <c r="D220" s="27" t="str">
        <f t="shared" si="145"/>
        <v>Housing Site</v>
      </c>
      <c r="E220" t="str">
        <f t="shared" si="146"/>
        <v>10.24</v>
      </c>
      <c r="F220" t="str">
        <f t="shared" si="147"/>
        <v>G150</v>
      </c>
      <c r="G220" t="str">
        <f t="shared" si="148"/>
        <v/>
      </c>
      <c r="H220">
        <f t="shared" si="149"/>
        <v>2331</v>
      </c>
      <c r="I220" t="str">
        <f t="shared" si="150"/>
        <v>Brentwood AQMA No.5</v>
      </c>
      <c r="J220">
        <f t="shared" si="151"/>
        <v>19074</v>
      </c>
      <c r="K220" t="str">
        <f t="shared" si="152"/>
        <v>Epping Forest</v>
      </c>
      <c r="L220">
        <f t="shared" si="153"/>
        <v>15247</v>
      </c>
      <c r="M220" t="str">
        <f t="shared" si="154"/>
        <v>Thames Estuary &amp; Marshes</v>
      </c>
      <c r="N220">
        <f t="shared" si="155"/>
        <v>4133</v>
      </c>
      <c r="O220" t="str">
        <f t="shared" si="156"/>
        <v>Norsey Wood</v>
      </c>
      <c r="P220" t="s">
        <v>2312</v>
      </c>
      <c r="Q220" t="s">
        <v>2312</v>
      </c>
      <c r="R220" s="16" t="str">
        <f t="shared" si="157"/>
        <v>Adjacent, (0% overlap)</v>
      </c>
      <c r="S220" s="3" t="str">
        <f t="shared" si="158"/>
        <v>Hutton Country Park</v>
      </c>
      <c r="T220" s="11">
        <f t="shared" si="159"/>
        <v>152</v>
      </c>
      <c r="U220">
        <f t="shared" si="160"/>
        <v>3462</v>
      </c>
      <c r="V220" s="11">
        <f t="shared" si="161"/>
        <v>143</v>
      </c>
      <c r="W220" s="11" t="str">
        <f t="shared" si="162"/>
        <v>Adjacent, (0% overlap)</v>
      </c>
      <c r="X220" s="17">
        <f t="shared" si="163"/>
        <v>231</v>
      </c>
      <c r="Y220">
        <f t="shared" si="164"/>
        <v>3617</v>
      </c>
      <c r="Z220">
        <f t="shared" si="165"/>
        <v>1620</v>
      </c>
      <c r="AA220">
        <f t="shared" si="166"/>
        <v>5082</v>
      </c>
      <c r="AB220" s="12">
        <f t="shared" si="167"/>
        <v>4011</v>
      </c>
      <c r="AC220">
        <f t="shared" si="168"/>
        <v>3237</v>
      </c>
      <c r="AD220" s="11">
        <f t="shared" si="169"/>
        <v>811</v>
      </c>
      <c r="AE220" s="12">
        <f t="shared" si="170"/>
        <v>1470</v>
      </c>
      <c r="AF220" s="11">
        <f t="shared" si="171"/>
        <v>402</v>
      </c>
      <c r="AG220" s="18">
        <f t="shared" si="172"/>
        <v>32018</v>
      </c>
      <c r="AH220">
        <f t="shared" si="173"/>
        <v>426</v>
      </c>
      <c r="AI220" t="str">
        <f t="shared" si="174"/>
        <v>II</v>
      </c>
      <c r="AJ220">
        <f t="shared" si="175"/>
        <v>3464</v>
      </c>
      <c r="AK220">
        <f t="shared" si="176"/>
        <v>3088</v>
      </c>
      <c r="AL220" s="14">
        <f t="shared" si="177"/>
        <v>251</v>
      </c>
      <c r="AM220">
        <f t="shared" si="178"/>
        <v>1823</v>
      </c>
      <c r="AN220">
        <f t="shared" si="179"/>
        <v>4095</v>
      </c>
      <c r="AO220" s="18">
        <f t="shared" si="180"/>
        <v>384</v>
      </c>
      <c r="AP220" s="3">
        <f t="shared" si="181"/>
        <v>307</v>
      </c>
      <c r="AQ220">
        <f t="shared" si="182"/>
        <v>539</v>
      </c>
      <c r="AR220">
        <f t="shared" si="183"/>
        <v>5749</v>
      </c>
      <c r="AS220" s="13" t="str">
        <f t="shared" si="184"/>
        <v>Adjacent, (100% overlap)</v>
      </c>
      <c r="AT220" t="str">
        <f t="shared" si="185"/>
        <v/>
      </c>
      <c r="AU220" t="str">
        <f t="shared" si="186"/>
        <v/>
      </c>
      <c r="AV220" s="14" t="str">
        <f t="shared" si="187"/>
        <v>Adjacent, (0% overlap)</v>
      </c>
      <c r="AW220">
        <f t="shared" si="188"/>
        <v>0</v>
      </c>
      <c r="AX220">
        <f t="shared" si="189"/>
        <v>0</v>
      </c>
      <c r="AY220" s="11">
        <f t="shared" si="190"/>
        <v>40.728000000000002</v>
      </c>
      <c r="AZ220">
        <f t="shared" si="191"/>
        <v>0</v>
      </c>
    </row>
    <row r="221" spans="1:52">
      <c r="A221">
        <v>259</v>
      </c>
      <c r="B221" s="27" t="str">
        <f t="shared" si="144"/>
        <v>221</v>
      </c>
      <c r="C221" s="28" t="s">
        <v>1971</v>
      </c>
      <c r="D221" s="27" t="str">
        <f t="shared" si="145"/>
        <v>Housing Site</v>
      </c>
      <c r="E221" t="str">
        <f t="shared" si="146"/>
        <v>0.77</v>
      </c>
      <c r="F221" t="str">
        <f t="shared" si="147"/>
        <v>B199</v>
      </c>
      <c r="G221" t="str">
        <f t="shared" si="148"/>
        <v/>
      </c>
      <c r="H221">
        <f t="shared" si="149"/>
        <v>3332</v>
      </c>
      <c r="I221" t="str">
        <f t="shared" si="150"/>
        <v>Brentwood AQMA No.4</v>
      </c>
      <c r="J221">
        <f t="shared" si="151"/>
        <v>12060</v>
      </c>
      <c r="K221" t="str">
        <f t="shared" si="152"/>
        <v>Epping Forest</v>
      </c>
      <c r="L221">
        <f t="shared" si="153"/>
        <v>20852</v>
      </c>
      <c r="M221" t="str">
        <f t="shared" si="154"/>
        <v>Thames Estuary &amp; Marshes</v>
      </c>
      <c r="N221" s="11">
        <f t="shared" si="155"/>
        <v>1180</v>
      </c>
      <c r="O221" t="str">
        <f t="shared" si="156"/>
        <v>The Coppice, Kelvedon Hatch</v>
      </c>
      <c r="P221" t="s">
        <v>2312</v>
      </c>
      <c r="Q221" t="s">
        <v>2312</v>
      </c>
      <c r="R221" s="15">
        <f t="shared" si="157"/>
        <v>4615</v>
      </c>
      <c r="S221" s="3" t="str">
        <f t="shared" si="158"/>
        <v>The Manor</v>
      </c>
      <c r="T221">
        <f t="shared" si="159"/>
        <v>1099</v>
      </c>
      <c r="U221">
        <f t="shared" si="160"/>
        <v>5048</v>
      </c>
      <c r="V221" s="11">
        <f t="shared" si="161"/>
        <v>221</v>
      </c>
      <c r="W221">
        <f t="shared" si="162"/>
        <v>12</v>
      </c>
      <c r="X221" s="18">
        <f t="shared" si="163"/>
        <v>2</v>
      </c>
      <c r="Y221">
        <f t="shared" si="164"/>
        <v>4620</v>
      </c>
      <c r="Z221">
        <f t="shared" si="165"/>
        <v>9</v>
      </c>
      <c r="AA221">
        <f t="shared" si="166"/>
        <v>1703</v>
      </c>
      <c r="AB221" s="12">
        <f t="shared" si="167"/>
        <v>4708</v>
      </c>
      <c r="AC221">
        <f t="shared" si="168"/>
        <v>4774</v>
      </c>
      <c r="AD221" s="11">
        <f t="shared" si="169"/>
        <v>1046</v>
      </c>
      <c r="AE221" s="12">
        <f t="shared" si="170"/>
        <v>4369</v>
      </c>
      <c r="AF221" s="11">
        <f t="shared" si="171"/>
        <v>781</v>
      </c>
      <c r="AG221" s="19">
        <f t="shared" si="172"/>
        <v>23949</v>
      </c>
      <c r="AH221">
        <f t="shared" si="173"/>
        <v>493</v>
      </c>
      <c r="AI221" t="str">
        <f t="shared" si="174"/>
        <v>II</v>
      </c>
      <c r="AJ221">
        <f t="shared" si="175"/>
        <v>2253</v>
      </c>
      <c r="AK221">
        <f t="shared" si="176"/>
        <v>418</v>
      </c>
      <c r="AL221" s="3">
        <f t="shared" si="177"/>
        <v>2253</v>
      </c>
      <c r="AM221">
        <f t="shared" si="178"/>
        <v>5016</v>
      </c>
      <c r="AN221">
        <f t="shared" si="179"/>
        <v>4417</v>
      </c>
      <c r="AO221" s="12">
        <f t="shared" si="180"/>
        <v>3946</v>
      </c>
      <c r="AP221" s="3">
        <f t="shared" si="181"/>
        <v>1738</v>
      </c>
      <c r="AQ221" s="11">
        <f t="shared" si="182"/>
        <v>275</v>
      </c>
      <c r="AR221">
        <f t="shared" si="183"/>
        <v>9376</v>
      </c>
      <c r="AS221" s="13" t="str">
        <f t="shared" si="184"/>
        <v>Adjacent, (100% overlap)</v>
      </c>
      <c r="AT221" t="str">
        <f t="shared" si="185"/>
        <v/>
      </c>
      <c r="AU221" t="str">
        <f t="shared" si="186"/>
        <v/>
      </c>
      <c r="AV221" s="3">
        <f t="shared" si="187"/>
        <v>213</v>
      </c>
      <c r="AW221">
        <f t="shared" si="188"/>
        <v>0</v>
      </c>
      <c r="AX221">
        <f t="shared" si="189"/>
        <v>0</v>
      </c>
      <c r="AY221" s="11">
        <f t="shared" si="190"/>
        <v>100</v>
      </c>
      <c r="AZ221">
        <f t="shared" si="191"/>
        <v>0</v>
      </c>
    </row>
    <row r="222" spans="1:52">
      <c r="A222">
        <v>260</v>
      </c>
      <c r="B222" s="27" t="str">
        <f t="shared" si="144"/>
        <v>222</v>
      </c>
      <c r="C222" s="28" t="s">
        <v>2437</v>
      </c>
      <c r="D222" s="27" t="str">
        <f t="shared" si="145"/>
        <v>Housing Site</v>
      </c>
      <c r="E222" t="str">
        <f t="shared" si="146"/>
        <v>0.1</v>
      </c>
      <c r="F222" t="str">
        <f t="shared" si="147"/>
        <v>B201</v>
      </c>
      <c r="G222" t="str">
        <f t="shared" si="148"/>
        <v/>
      </c>
      <c r="H222">
        <f t="shared" si="149"/>
        <v>5106</v>
      </c>
      <c r="I222" t="str">
        <f t="shared" si="150"/>
        <v>Havering AQMA</v>
      </c>
      <c r="J222">
        <f t="shared" si="151"/>
        <v>21121</v>
      </c>
      <c r="K222" t="str">
        <f t="shared" si="152"/>
        <v>Epping Forest</v>
      </c>
      <c r="L222">
        <f t="shared" si="153"/>
        <v>11243</v>
      </c>
      <c r="M222" t="str">
        <f t="shared" si="154"/>
        <v>Thames Estuary &amp; Marshes</v>
      </c>
      <c r="N222" s="11">
        <f t="shared" si="155"/>
        <v>1525</v>
      </c>
      <c r="O222" t="str">
        <f t="shared" si="156"/>
        <v>Thorndon Park</v>
      </c>
      <c r="P222" t="s">
        <v>2312</v>
      </c>
      <c r="Q222" t="s">
        <v>2312</v>
      </c>
      <c r="R222" s="15">
        <f t="shared" si="157"/>
        <v>4385</v>
      </c>
      <c r="S222" s="3" t="str">
        <f t="shared" si="158"/>
        <v>Mill Meadow</v>
      </c>
      <c r="T222" s="11">
        <f t="shared" si="159"/>
        <v>237</v>
      </c>
      <c r="U222">
        <f t="shared" si="160"/>
        <v>1203</v>
      </c>
      <c r="V222" s="11">
        <f t="shared" si="161"/>
        <v>63</v>
      </c>
      <c r="W222">
        <f t="shared" si="162"/>
        <v>10</v>
      </c>
      <c r="X222" s="12">
        <f t="shared" si="163"/>
        <v>1330</v>
      </c>
      <c r="Y222">
        <f t="shared" si="164"/>
        <v>3922</v>
      </c>
      <c r="Z222">
        <f t="shared" si="165"/>
        <v>5002</v>
      </c>
      <c r="AA222">
        <f t="shared" si="166"/>
        <v>6045</v>
      </c>
      <c r="AB222" s="12">
        <f t="shared" si="167"/>
        <v>5373</v>
      </c>
      <c r="AC222">
        <f t="shared" si="168"/>
        <v>4675</v>
      </c>
      <c r="AD222" s="12">
        <f t="shared" si="169"/>
        <v>2913</v>
      </c>
      <c r="AE222" s="12">
        <f t="shared" si="170"/>
        <v>4465</v>
      </c>
      <c r="AF222" s="12">
        <f t="shared" si="171"/>
        <v>1179</v>
      </c>
      <c r="AG222" s="18">
        <f t="shared" si="172"/>
        <v>30289</v>
      </c>
      <c r="AH222" s="11">
        <f t="shared" si="173"/>
        <v>23</v>
      </c>
      <c r="AI222" t="str">
        <f t="shared" si="174"/>
        <v>II</v>
      </c>
      <c r="AJ222">
        <f t="shared" si="175"/>
        <v>1204</v>
      </c>
      <c r="AK222">
        <f t="shared" si="176"/>
        <v>787</v>
      </c>
      <c r="AL222" s="3">
        <f t="shared" si="177"/>
        <v>1040</v>
      </c>
      <c r="AM222">
        <f t="shared" si="178"/>
        <v>4195</v>
      </c>
      <c r="AN222">
        <f t="shared" si="179"/>
        <v>4785</v>
      </c>
      <c r="AO222" s="12">
        <f t="shared" si="180"/>
        <v>3375</v>
      </c>
      <c r="AP222" s="3">
        <f t="shared" si="181"/>
        <v>1033</v>
      </c>
      <c r="AQ222" s="12" t="str">
        <f t="shared" si="182"/>
        <v>Adjacent, (100% overlap)</v>
      </c>
      <c r="AR222">
        <f t="shared" si="183"/>
        <v>1472</v>
      </c>
      <c r="AS222" s="13" t="str">
        <f t="shared" si="184"/>
        <v>Adjacent, (100% overlap)</v>
      </c>
      <c r="AT222" t="str">
        <f t="shared" si="185"/>
        <v/>
      </c>
      <c r="AU222" t="str">
        <f t="shared" si="186"/>
        <v/>
      </c>
      <c r="AV222" s="3">
        <f t="shared" si="187"/>
        <v>9</v>
      </c>
      <c r="AW222">
        <f t="shared" si="188"/>
        <v>0</v>
      </c>
      <c r="AX222">
        <f t="shared" si="189"/>
        <v>0</v>
      </c>
      <c r="AY222" s="11">
        <f t="shared" si="190"/>
        <v>100</v>
      </c>
      <c r="AZ222">
        <f t="shared" si="191"/>
        <v>0</v>
      </c>
    </row>
    <row r="223" spans="1:52">
      <c r="A223">
        <v>262</v>
      </c>
      <c r="B223" s="27" t="str">
        <f t="shared" si="144"/>
        <v>223</v>
      </c>
      <c r="C223" s="28" t="s">
        <v>2438</v>
      </c>
      <c r="D223" s="27" t="str">
        <f t="shared" si="145"/>
        <v>Housing Site</v>
      </c>
      <c r="E223" t="str">
        <f t="shared" si="146"/>
        <v>0.44</v>
      </c>
      <c r="F223" t="str">
        <f t="shared" si="147"/>
        <v>B203</v>
      </c>
      <c r="G223" t="str">
        <f t="shared" si="148"/>
        <v/>
      </c>
      <c r="H223">
        <f t="shared" si="149"/>
        <v>2385</v>
      </c>
      <c r="I223" t="str">
        <f t="shared" si="150"/>
        <v>Brentwood AQMA No.5</v>
      </c>
      <c r="J223">
        <f t="shared" si="151"/>
        <v>16215</v>
      </c>
      <c r="K223" t="str">
        <f t="shared" si="152"/>
        <v>Epping Forest</v>
      </c>
      <c r="L223">
        <f t="shared" si="153"/>
        <v>19548</v>
      </c>
      <c r="M223" t="str">
        <f t="shared" si="154"/>
        <v>Thames Estuary &amp; Marshes</v>
      </c>
      <c r="N223">
        <f t="shared" si="155"/>
        <v>3530</v>
      </c>
      <c r="O223" t="str">
        <f t="shared" si="156"/>
        <v>The Coppice, Kelvedon Hatch</v>
      </c>
      <c r="P223" t="s">
        <v>2312</v>
      </c>
      <c r="Q223" t="s">
        <v>2312</v>
      </c>
      <c r="R223" s="15">
        <f t="shared" si="157"/>
        <v>3416</v>
      </c>
      <c r="S223" s="3" t="str">
        <f t="shared" si="158"/>
        <v>Hutton Country Park</v>
      </c>
      <c r="T223">
        <f t="shared" si="159"/>
        <v>1238</v>
      </c>
      <c r="U223">
        <f t="shared" si="160"/>
        <v>5234</v>
      </c>
      <c r="V223">
        <f t="shared" si="161"/>
        <v>1024</v>
      </c>
      <c r="W223">
        <f t="shared" si="162"/>
        <v>94</v>
      </c>
      <c r="X223" s="12">
        <f t="shared" si="163"/>
        <v>1409</v>
      </c>
      <c r="Y223">
        <f t="shared" si="164"/>
        <v>6405</v>
      </c>
      <c r="Z223">
        <f t="shared" si="165"/>
        <v>2061</v>
      </c>
      <c r="AA223">
        <f t="shared" si="166"/>
        <v>1271</v>
      </c>
      <c r="AB223" s="12">
        <f t="shared" si="167"/>
        <v>4881</v>
      </c>
      <c r="AC223">
        <f t="shared" si="168"/>
        <v>4611</v>
      </c>
      <c r="AD223" s="12">
        <f t="shared" si="169"/>
        <v>2845</v>
      </c>
      <c r="AE223" s="12">
        <f t="shared" si="170"/>
        <v>3464</v>
      </c>
      <c r="AF223" s="12">
        <f t="shared" si="171"/>
        <v>1330</v>
      </c>
      <c r="AG223" s="18">
        <f t="shared" si="172"/>
        <v>29778</v>
      </c>
      <c r="AH223">
        <f t="shared" si="173"/>
        <v>51</v>
      </c>
      <c r="AI223" t="str">
        <f t="shared" si="174"/>
        <v>II</v>
      </c>
      <c r="AJ223">
        <f t="shared" si="175"/>
        <v>4965</v>
      </c>
      <c r="AK223">
        <f t="shared" si="176"/>
        <v>1445</v>
      </c>
      <c r="AL223" s="3">
        <f t="shared" si="177"/>
        <v>2558</v>
      </c>
      <c r="AM223">
        <f t="shared" si="178"/>
        <v>3210</v>
      </c>
      <c r="AN223">
        <f t="shared" si="179"/>
        <v>4868</v>
      </c>
      <c r="AO223" s="12">
        <f t="shared" si="180"/>
        <v>3222</v>
      </c>
      <c r="AP223" s="3">
        <f t="shared" si="181"/>
        <v>387</v>
      </c>
      <c r="AQ223" s="11">
        <f t="shared" si="182"/>
        <v>122</v>
      </c>
      <c r="AR223">
        <f t="shared" si="183"/>
        <v>9668</v>
      </c>
      <c r="AS223" s="13" t="str">
        <f t="shared" si="184"/>
        <v>Adjacent, (100% overlap)</v>
      </c>
      <c r="AT223" t="str">
        <f t="shared" si="185"/>
        <v/>
      </c>
      <c r="AU223" t="str">
        <f t="shared" si="186"/>
        <v/>
      </c>
      <c r="AV223" s="3">
        <f t="shared" si="187"/>
        <v>69</v>
      </c>
      <c r="AW223">
        <f t="shared" si="188"/>
        <v>0</v>
      </c>
      <c r="AX223">
        <f t="shared" si="189"/>
        <v>0</v>
      </c>
      <c r="AY223" s="11">
        <f t="shared" si="190"/>
        <v>100</v>
      </c>
      <c r="AZ223">
        <f t="shared" si="191"/>
        <v>0</v>
      </c>
    </row>
    <row r="224" spans="1:52">
      <c r="A224">
        <v>263</v>
      </c>
      <c r="B224" s="27" t="str">
        <f t="shared" si="144"/>
        <v>224</v>
      </c>
      <c r="C224" s="28" t="s">
        <v>1994</v>
      </c>
      <c r="D224" s="27" t="str">
        <f t="shared" si="145"/>
        <v>Housing Site</v>
      </c>
      <c r="E224" t="str">
        <f t="shared" si="146"/>
        <v>0.91</v>
      </c>
      <c r="F224" t="str">
        <f t="shared" si="147"/>
        <v>B205</v>
      </c>
      <c r="G224" t="str">
        <f t="shared" si="148"/>
        <v/>
      </c>
      <c r="H224">
        <f t="shared" si="149"/>
        <v>3494</v>
      </c>
      <c r="I224" t="str">
        <f t="shared" si="150"/>
        <v>Brentwood AQMA No.5</v>
      </c>
      <c r="J224">
        <f t="shared" si="151"/>
        <v>15010</v>
      </c>
      <c r="K224" t="str">
        <f t="shared" si="152"/>
        <v>Epping Forest</v>
      </c>
      <c r="L224">
        <f t="shared" si="153"/>
        <v>19942</v>
      </c>
      <c r="M224" t="str">
        <f t="shared" si="154"/>
        <v>Thames Estuary &amp; Marshes</v>
      </c>
      <c r="N224">
        <f t="shared" si="155"/>
        <v>2356</v>
      </c>
      <c r="O224" t="str">
        <f t="shared" si="156"/>
        <v>The Coppice, Kelvedon Hatch</v>
      </c>
      <c r="P224" t="s">
        <v>2312</v>
      </c>
      <c r="Q224" t="s">
        <v>2312</v>
      </c>
      <c r="R224" s="15">
        <f t="shared" si="157"/>
        <v>4195</v>
      </c>
      <c r="S224" s="3" t="str">
        <f t="shared" si="158"/>
        <v>Hutton Country Park</v>
      </c>
      <c r="T224">
        <f t="shared" si="159"/>
        <v>439</v>
      </c>
      <c r="U224">
        <f t="shared" si="160"/>
        <v>4892</v>
      </c>
      <c r="V224" s="11">
        <f t="shared" si="161"/>
        <v>367</v>
      </c>
      <c r="W224">
        <f t="shared" si="162"/>
        <v>322</v>
      </c>
      <c r="X224" s="17">
        <f t="shared" si="163"/>
        <v>263</v>
      </c>
      <c r="Y224">
        <f t="shared" si="164"/>
        <v>6805</v>
      </c>
      <c r="Z224">
        <f t="shared" si="165"/>
        <v>2604</v>
      </c>
      <c r="AA224">
        <f t="shared" si="166"/>
        <v>628</v>
      </c>
      <c r="AB224" s="12">
        <f t="shared" si="167"/>
        <v>4489</v>
      </c>
      <c r="AC224">
        <f t="shared" si="168"/>
        <v>4323</v>
      </c>
      <c r="AD224" s="12">
        <f t="shared" si="169"/>
        <v>2772</v>
      </c>
      <c r="AE224" s="12">
        <f t="shared" si="170"/>
        <v>3766</v>
      </c>
      <c r="AF224" s="18">
        <f t="shared" si="171"/>
        <v>257</v>
      </c>
      <c r="AG224" s="18">
        <f t="shared" si="172"/>
        <v>32143</v>
      </c>
      <c r="AH224">
        <f t="shared" si="173"/>
        <v>315</v>
      </c>
      <c r="AI224" t="str">
        <f t="shared" si="174"/>
        <v>II</v>
      </c>
      <c r="AJ224">
        <f t="shared" si="175"/>
        <v>4039</v>
      </c>
      <c r="AK224">
        <f t="shared" si="176"/>
        <v>2574</v>
      </c>
      <c r="AL224" s="3">
        <f t="shared" si="177"/>
        <v>2645</v>
      </c>
      <c r="AM224">
        <f t="shared" si="178"/>
        <v>3444</v>
      </c>
      <c r="AN224">
        <f t="shared" si="179"/>
        <v>4392</v>
      </c>
      <c r="AO224" s="12">
        <f t="shared" si="180"/>
        <v>3912</v>
      </c>
      <c r="AP224" s="3">
        <f t="shared" si="181"/>
        <v>332</v>
      </c>
      <c r="AQ224" s="11">
        <f t="shared" si="182"/>
        <v>237</v>
      </c>
      <c r="AR224">
        <f t="shared" si="183"/>
        <v>9701</v>
      </c>
      <c r="AS224" s="13" t="str">
        <f t="shared" si="184"/>
        <v>Adjacent, (100% overlap)</v>
      </c>
      <c r="AT224" t="str">
        <f t="shared" si="185"/>
        <v/>
      </c>
      <c r="AU224" t="str">
        <f t="shared" si="186"/>
        <v/>
      </c>
      <c r="AV224" s="3">
        <f t="shared" si="187"/>
        <v>29</v>
      </c>
      <c r="AW224">
        <f t="shared" si="188"/>
        <v>0</v>
      </c>
      <c r="AX224">
        <f t="shared" si="189"/>
        <v>0</v>
      </c>
      <c r="AY224" s="11">
        <f t="shared" si="190"/>
        <v>100</v>
      </c>
      <c r="AZ224">
        <f t="shared" si="191"/>
        <v>0</v>
      </c>
    </row>
    <row r="225" spans="1:52">
      <c r="A225">
        <v>264</v>
      </c>
      <c r="B225" s="27" t="str">
        <f t="shared" si="144"/>
        <v>225</v>
      </c>
      <c r="C225" s="28" t="s">
        <v>2000</v>
      </c>
      <c r="D225" s="27" t="str">
        <f t="shared" si="145"/>
        <v>Housing Site</v>
      </c>
      <c r="E225" t="str">
        <f t="shared" si="146"/>
        <v>0.46</v>
      </c>
      <c r="F225" t="str">
        <f t="shared" si="147"/>
        <v>B206</v>
      </c>
      <c r="G225" t="str">
        <f t="shared" si="148"/>
        <v/>
      </c>
      <c r="H225" s="11">
        <f t="shared" si="149"/>
        <v>816</v>
      </c>
      <c r="I225" t="str">
        <f t="shared" si="150"/>
        <v>Brentwood AQMA No.6</v>
      </c>
      <c r="J225">
        <f t="shared" si="151"/>
        <v>20542</v>
      </c>
      <c r="K225" t="str">
        <f t="shared" si="152"/>
        <v>Epping Forest</v>
      </c>
      <c r="L225">
        <f t="shared" si="153"/>
        <v>18635</v>
      </c>
      <c r="M225" t="str">
        <f t="shared" si="154"/>
        <v>Thames Estuary &amp; Marshes</v>
      </c>
      <c r="N225">
        <f t="shared" si="155"/>
        <v>4755</v>
      </c>
      <c r="O225" t="str">
        <f t="shared" si="156"/>
        <v>Norsey Wood</v>
      </c>
      <c r="P225" t="s">
        <v>2312</v>
      </c>
      <c r="Q225" t="s">
        <v>2312</v>
      </c>
      <c r="R225" s="15">
        <f t="shared" si="157"/>
        <v>3655</v>
      </c>
      <c r="S225" s="3" t="str">
        <f t="shared" si="158"/>
        <v>Hutton Country Park</v>
      </c>
      <c r="T225">
        <f t="shared" si="159"/>
        <v>1087</v>
      </c>
      <c r="U225">
        <f t="shared" si="160"/>
        <v>8015</v>
      </c>
      <c r="V225">
        <f t="shared" si="161"/>
        <v>946</v>
      </c>
      <c r="W225">
        <f t="shared" si="162"/>
        <v>538</v>
      </c>
      <c r="X225" s="17">
        <f t="shared" si="163"/>
        <v>321</v>
      </c>
      <c r="Y225">
        <f t="shared" si="164"/>
        <v>2818</v>
      </c>
      <c r="Z225">
        <f t="shared" si="165"/>
        <v>1368</v>
      </c>
      <c r="AA225">
        <f t="shared" si="166"/>
        <v>2498</v>
      </c>
      <c r="AB225" s="12">
        <f t="shared" si="167"/>
        <v>7846</v>
      </c>
      <c r="AC225">
        <f t="shared" si="168"/>
        <v>7218</v>
      </c>
      <c r="AD225" s="18">
        <f t="shared" si="169"/>
        <v>421</v>
      </c>
      <c r="AE225" s="18">
        <f t="shared" si="170"/>
        <v>242</v>
      </c>
      <c r="AF225" s="18">
        <f t="shared" si="171"/>
        <v>134</v>
      </c>
      <c r="AG225" s="17">
        <f t="shared" si="172"/>
        <v>28540</v>
      </c>
      <c r="AH225">
        <f t="shared" si="173"/>
        <v>85</v>
      </c>
      <c r="AI225" t="str">
        <f t="shared" si="174"/>
        <v>II</v>
      </c>
      <c r="AJ225">
        <f t="shared" si="175"/>
        <v>4311</v>
      </c>
      <c r="AK225">
        <f t="shared" si="176"/>
        <v>903</v>
      </c>
      <c r="AL225" s="14">
        <f t="shared" si="177"/>
        <v>263</v>
      </c>
      <c r="AM225">
        <f t="shared" si="178"/>
        <v>5389</v>
      </c>
      <c r="AN225">
        <f t="shared" si="179"/>
        <v>7945</v>
      </c>
      <c r="AO225" s="18">
        <f t="shared" si="180"/>
        <v>420</v>
      </c>
      <c r="AP225" s="3">
        <f t="shared" si="181"/>
        <v>783</v>
      </c>
      <c r="AQ225" s="12" t="str">
        <f t="shared" si="182"/>
        <v>Adjacent, (100% overlap)</v>
      </c>
      <c r="AR225">
        <f t="shared" si="183"/>
        <v>9815</v>
      </c>
      <c r="AS225" s="13" t="str">
        <f t="shared" si="184"/>
        <v>Adjacent, (100% overlap)</v>
      </c>
      <c r="AT225" t="str">
        <f t="shared" si="185"/>
        <v/>
      </c>
      <c r="AU225" t="str">
        <f t="shared" si="186"/>
        <v/>
      </c>
      <c r="AV225" s="3">
        <f t="shared" si="187"/>
        <v>170</v>
      </c>
      <c r="AW225">
        <f t="shared" si="188"/>
        <v>0</v>
      </c>
      <c r="AX225">
        <f t="shared" si="189"/>
        <v>0</v>
      </c>
      <c r="AY225" s="11">
        <f t="shared" si="190"/>
        <v>100</v>
      </c>
      <c r="AZ225">
        <f t="shared" si="191"/>
        <v>0</v>
      </c>
    </row>
    <row r="226" spans="1:52">
      <c r="A226">
        <v>265</v>
      </c>
      <c r="B226" s="27" t="str">
        <f t="shared" si="144"/>
        <v>226</v>
      </c>
      <c r="C226" s="28" t="s">
        <v>2439</v>
      </c>
      <c r="D226" s="27" t="str">
        <f t="shared" si="145"/>
        <v>Housing Site</v>
      </c>
      <c r="E226" t="str">
        <f t="shared" si="146"/>
        <v>0.29</v>
      </c>
      <c r="F226" t="str">
        <f t="shared" si="147"/>
        <v>B208</v>
      </c>
      <c r="G226" t="str">
        <f t="shared" si="148"/>
        <v/>
      </c>
      <c r="H226">
        <f t="shared" si="149"/>
        <v>3678</v>
      </c>
      <c r="I226" t="str">
        <f t="shared" si="150"/>
        <v>Brentwood AQMA No.5</v>
      </c>
      <c r="J226">
        <f t="shared" si="151"/>
        <v>15678</v>
      </c>
      <c r="K226" t="str">
        <f t="shared" si="152"/>
        <v>Epping Forest</v>
      </c>
      <c r="L226">
        <f t="shared" si="153"/>
        <v>21455</v>
      </c>
      <c r="M226" t="str">
        <f t="shared" si="154"/>
        <v>Thames Estuary &amp; Marshes</v>
      </c>
      <c r="N226">
        <f t="shared" si="155"/>
        <v>3412</v>
      </c>
      <c r="O226" t="str">
        <f t="shared" si="156"/>
        <v>The Coppice, Kelvedon Hatch</v>
      </c>
      <c r="P226" t="s">
        <v>2312</v>
      </c>
      <c r="Q226" t="s">
        <v>2312</v>
      </c>
      <c r="R226" s="15">
        <f t="shared" si="157"/>
        <v>5220</v>
      </c>
      <c r="S226" s="3" t="str">
        <f t="shared" si="158"/>
        <v>Hutton Country Park</v>
      </c>
      <c r="T226">
        <f t="shared" si="159"/>
        <v>546</v>
      </c>
      <c r="U226">
        <f t="shared" si="160"/>
        <v>7043</v>
      </c>
      <c r="V226" s="11">
        <f t="shared" si="161"/>
        <v>399</v>
      </c>
      <c r="W226">
        <f t="shared" si="162"/>
        <v>521</v>
      </c>
      <c r="X226" s="12">
        <f t="shared" si="163"/>
        <v>1083</v>
      </c>
      <c r="Y226">
        <f t="shared" si="164"/>
        <v>4699</v>
      </c>
      <c r="Z226">
        <f t="shared" si="165"/>
        <v>3758</v>
      </c>
      <c r="AA226">
        <f t="shared" si="166"/>
        <v>4</v>
      </c>
      <c r="AB226" s="12">
        <f t="shared" si="167"/>
        <v>6660</v>
      </c>
      <c r="AC226">
        <f t="shared" si="168"/>
        <v>6452</v>
      </c>
      <c r="AD226" s="11">
        <f t="shared" si="169"/>
        <v>1385</v>
      </c>
      <c r="AE226" s="12">
        <f t="shared" si="170"/>
        <v>4343</v>
      </c>
      <c r="AF226" s="12">
        <f t="shared" si="171"/>
        <v>1036</v>
      </c>
      <c r="AG226" s="18">
        <f t="shared" si="172"/>
        <v>29778</v>
      </c>
      <c r="AH226" s="11">
        <f t="shared" si="173"/>
        <v>22</v>
      </c>
      <c r="AI226" t="str">
        <f t="shared" si="174"/>
        <v>II</v>
      </c>
      <c r="AJ226">
        <f t="shared" si="175"/>
        <v>6251</v>
      </c>
      <c r="AK226">
        <f t="shared" si="176"/>
        <v>2764</v>
      </c>
      <c r="AL226" s="3">
        <f t="shared" si="177"/>
        <v>625</v>
      </c>
      <c r="AM226">
        <f t="shared" si="178"/>
        <v>5165</v>
      </c>
      <c r="AN226">
        <f t="shared" si="179"/>
        <v>6595</v>
      </c>
      <c r="AO226" s="12">
        <f t="shared" si="180"/>
        <v>4353</v>
      </c>
      <c r="AP226" s="3">
        <f t="shared" si="181"/>
        <v>28</v>
      </c>
      <c r="AQ226" s="11">
        <f t="shared" si="182"/>
        <v>113</v>
      </c>
      <c r="AR226">
        <f t="shared" si="183"/>
        <v>11623</v>
      </c>
      <c r="AS226" s="13" t="str">
        <f t="shared" si="184"/>
        <v>Adjacent, (100% overlap)</v>
      </c>
      <c r="AT226" t="str">
        <f t="shared" si="185"/>
        <v/>
      </c>
      <c r="AU226" t="str">
        <f t="shared" si="186"/>
        <v/>
      </c>
      <c r="AV226" s="3">
        <f t="shared" si="187"/>
        <v>994</v>
      </c>
      <c r="AW226">
        <f t="shared" si="188"/>
        <v>0</v>
      </c>
      <c r="AX226">
        <f t="shared" si="189"/>
        <v>0</v>
      </c>
      <c r="AY226" s="11">
        <f t="shared" si="190"/>
        <v>100</v>
      </c>
      <c r="AZ226">
        <f t="shared" si="191"/>
        <v>0</v>
      </c>
    </row>
    <row r="227" spans="1:52">
      <c r="A227">
        <v>266</v>
      </c>
      <c r="B227" s="27" t="str">
        <f t="shared" si="144"/>
        <v>227</v>
      </c>
      <c r="C227" s="28" t="s">
        <v>2440</v>
      </c>
      <c r="D227" s="27" t="str">
        <f t="shared" si="145"/>
        <v>Housing Site</v>
      </c>
      <c r="E227" t="str">
        <f t="shared" si="146"/>
        <v>0.34</v>
      </c>
      <c r="F227" t="str">
        <f t="shared" si="147"/>
        <v>B209</v>
      </c>
      <c r="G227" t="str">
        <f t="shared" si="148"/>
        <v/>
      </c>
      <c r="H227">
        <f t="shared" si="149"/>
        <v>1585</v>
      </c>
      <c r="I227" t="str">
        <f t="shared" si="150"/>
        <v>Brentwood AQMA No.4</v>
      </c>
      <c r="J227">
        <f t="shared" si="151"/>
        <v>13382</v>
      </c>
      <c r="K227" t="str">
        <f t="shared" si="152"/>
        <v>Epping Forest</v>
      </c>
      <c r="L227">
        <f t="shared" si="153"/>
        <v>19087</v>
      </c>
      <c r="M227" t="str">
        <f t="shared" si="154"/>
        <v>Thames Estuary &amp; Marshes</v>
      </c>
      <c r="N227">
        <f t="shared" si="155"/>
        <v>2573</v>
      </c>
      <c r="O227" t="str">
        <f t="shared" si="156"/>
        <v>The Coppice, Kelvedon Hatch</v>
      </c>
      <c r="P227" t="s">
        <v>2312</v>
      </c>
      <c r="Q227" t="s">
        <v>2312</v>
      </c>
      <c r="R227" s="15">
        <f t="shared" si="157"/>
        <v>3891</v>
      </c>
      <c r="S227" s="3" t="str">
        <f t="shared" si="158"/>
        <v>The Manor</v>
      </c>
      <c r="T227">
        <f t="shared" si="159"/>
        <v>1191</v>
      </c>
      <c r="U227">
        <f t="shared" si="160"/>
        <v>3343</v>
      </c>
      <c r="V227">
        <f t="shared" si="161"/>
        <v>624</v>
      </c>
      <c r="W227" s="11" t="str">
        <f t="shared" si="162"/>
        <v>Adjacent, (0% overlap)</v>
      </c>
      <c r="X227" s="11">
        <f t="shared" si="163"/>
        <v>537</v>
      </c>
      <c r="Y227">
        <f t="shared" si="164"/>
        <v>4237</v>
      </c>
      <c r="Z227">
        <f t="shared" si="165"/>
        <v>527</v>
      </c>
      <c r="AA227">
        <f t="shared" si="166"/>
        <v>732</v>
      </c>
      <c r="AB227" s="12">
        <f t="shared" si="167"/>
        <v>2941</v>
      </c>
      <c r="AC227">
        <f t="shared" si="168"/>
        <v>3009</v>
      </c>
      <c r="AD227" s="11">
        <f t="shared" si="169"/>
        <v>959</v>
      </c>
      <c r="AE227" s="12">
        <f t="shared" si="170"/>
        <v>2615</v>
      </c>
      <c r="AF227" s="12">
        <f t="shared" si="171"/>
        <v>1064</v>
      </c>
      <c r="AG227" s="19">
        <f t="shared" si="172"/>
        <v>21703</v>
      </c>
      <c r="AH227">
        <f t="shared" si="173"/>
        <v>443</v>
      </c>
      <c r="AI227" t="str">
        <f t="shared" si="174"/>
        <v>II</v>
      </c>
      <c r="AJ227">
        <f t="shared" si="175"/>
        <v>1190</v>
      </c>
      <c r="AK227">
        <f t="shared" si="176"/>
        <v>1742</v>
      </c>
      <c r="AL227" s="3">
        <f t="shared" si="177"/>
        <v>1190</v>
      </c>
      <c r="AM227">
        <f t="shared" si="178"/>
        <v>3396</v>
      </c>
      <c r="AN227">
        <f t="shared" si="179"/>
        <v>2654</v>
      </c>
      <c r="AO227" s="11">
        <f t="shared" si="180"/>
        <v>2613</v>
      </c>
      <c r="AP227" s="3">
        <f t="shared" si="181"/>
        <v>917</v>
      </c>
      <c r="AQ227">
        <f t="shared" si="182"/>
        <v>789</v>
      </c>
      <c r="AR227">
        <f t="shared" si="183"/>
        <v>7809</v>
      </c>
      <c r="AS227" s="13" t="str">
        <f t="shared" si="184"/>
        <v>Adjacent, (100% overlap)</v>
      </c>
      <c r="AT227" t="str">
        <f t="shared" si="185"/>
        <v/>
      </c>
      <c r="AU227" t="str">
        <f t="shared" si="186"/>
        <v/>
      </c>
      <c r="AV227" s="3">
        <f t="shared" si="187"/>
        <v>318</v>
      </c>
      <c r="AW227">
        <f t="shared" si="188"/>
        <v>0</v>
      </c>
      <c r="AX227">
        <f t="shared" si="189"/>
        <v>0</v>
      </c>
      <c r="AY227" s="11">
        <f t="shared" si="190"/>
        <v>100</v>
      </c>
      <c r="AZ227">
        <f t="shared" si="191"/>
        <v>0</v>
      </c>
    </row>
    <row r="228" spans="1:52">
      <c r="A228">
        <v>271</v>
      </c>
      <c r="B228" s="27" t="str">
        <f t="shared" si="144"/>
        <v>229</v>
      </c>
      <c r="C228" s="28" t="s">
        <v>2441</v>
      </c>
      <c r="D228" s="27" t="str">
        <f t="shared" si="145"/>
        <v>Housing Site</v>
      </c>
      <c r="E228" t="str">
        <f t="shared" si="146"/>
        <v>4.37</v>
      </c>
      <c r="F228" t="str">
        <f t="shared" si="147"/>
        <v/>
      </c>
      <c r="G228" t="str">
        <f t="shared" si="148"/>
        <v/>
      </c>
      <c r="H228">
        <f t="shared" si="149"/>
        <v>2346</v>
      </c>
      <c r="I228" t="str">
        <f t="shared" si="150"/>
        <v>Brentwood AQMA No.7</v>
      </c>
      <c r="J228">
        <f t="shared" si="151"/>
        <v>16606</v>
      </c>
      <c r="K228" t="str">
        <f t="shared" si="152"/>
        <v>Epping Forest</v>
      </c>
      <c r="L228">
        <f t="shared" si="153"/>
        <v>16991</v>
      </c>
      <c r="M228" t="str">
        <f t="shared" si="154"/>
        <v>Thames Estuary &amp; Marshes</v>
      </c>
      <c r="N228">
        <f t="shared" si="155"/>
        <v>3418</v>
      </c>
      <c r="O228" t="str">
        <f t="shared" si="156"/>
        <v>Thorndon Park</v>
      </c>
      <c r="P228" t="s">
        <v>2312</v>
      </c>
      <c r="Q228" t="s">
        <v>2312</v>
      </c>
      <c r="R228" s="16">
        <f t="shared" si="157"/>
        <v>1812</v>
      </c>
      <c r="S228" s="3" t="str">
        <f t="shared" si="158"/>
        <v>Hutton Country Park</v>
      </c>
      <c r="T228">
        <f t="shared" si="159"/>
        <v>495</v>
      </c>
      <c r="U228">
        <f t="shared" si="160"/>
        <v>2638</v>
      </c>
      <c r="V228">
        <f t="shared" si="161"/>
        <v>494</v>
      </c>
      <c r="W228" s="11" t="str">
        <f t="shared" si="162"/>
        <v>Adjacent, (0% overlap)</v>
      </c>
      <c r="X228" s="17">
        <f t="shared" si="163"/>
        <v>180</v>
      </c>
      <c r="Y228">
        <f t="shared" si="164"/>
        <v>6122</v>
      </c>
      <c r="Z228">
        <f t="shared" si="165"/>
        <v>11</v>
      </c>
      <c r="AA228">
        <f t="shared" si="166"/>
        <v>2698</v>
      </c>
      <c r="AB228" s="12">
        <f t="shared" si="167"/>
        <v>2384</v>
      </c>
      <c r="AC228">
        <f t="shared" si="168"/>
        <v>1895</v>
      </c>
      <c r="AD228" s="18">
        <f t="shared" si="169"/>
        <v>37</v>
      </c>
      <c r="AE228" s="12">
        <f t="shared" si="170"/>
        <v>876</v>
      </c>
      <c r="AF228" s="11">
        <f t="shared" si="171"/>
        <v>616</v>
      </c>
      <c r="AG228" s="18">
        <f t="shared" si="172"/>
        <v>32698</v>
      </c>
      <c r="AH228">
        <f t="shared" si="173"/>
        <v>119</v>
      </c>
      <c r="AI228" t="str">
        <f t="shared" si="174"/>
        <v>II</v>
      </c>
      <c r="AJ228">
        <f t="shared" si="175"/>
        <v>3230</v>
      </c>
      <c r="AK228">
        <f t="shared" si="176"/>
        <v>2723</v>
      </c>
      <c r="AL228" s="3">
        <f t="shared" si="177"/>
        <v>2253</v>
      </c>
      <c r="AM228">
        <f t="shared" si="178"/>
        <v>527</v>
      </c>
      <c r="AN228">
        <f t="shared" si="179"/>
        <v>2479</v>
      </c>
      <c r="AO228" s="11">
        <f t="shared" si="180"/>
        <v>1509</v>
      </c>
      <c r="AP228" s="13" t="str">
        <f t="shared" si="181"/>
        <v>Adjacent, (74% overlap)</v>
      </c>
      <c r="AQ228">
        <f t="shared" si="182"/>
        <v>723</v>
      </c>
      <c r="AR228">
        <f t="shared" si="183"/>
        <v>6868</v>
      </c>
      <c r="AS228" s="13" t="str">
        <f t="shared" si="184"/>
        <v>Adjacent, (100% overlap)</v>
      </c>
      <c r="AT228" t="str">
        <f t="shared" si="185"/>
        <v>Y</v>
      </c>
      <c r="AU228" t="str">
        <f t="shared" si="186"/>
        <v/>
      </c>
      <c r="AV228" s="3">
        <f t="shared" si="187"/>
        <v>96</v>
      </c>
      <c r="AW228">
        <f t="shared" si="188"/>
        <v>0</v>
      </c>
      <c r="AX228">
        <f t="shared" si="189"/>
        <v>0</v>
      </c>
      <c r="AY228" s="11">
        <f t="shared" si="190"/>
        <v>61.87</v>
      </c>
      <c r="AZ228">
        <f t="shared" si="191"/>
        <v>0</v>
      </c>
    </row>
    <row r="229" spans="1:52">
      <c r="A229">
        <v>272</v>
      </c>
      <c r="B229" s="27" t="str">
        <f t="shared" si="144"/>
        <v>230</v>
      </c>
      <c r="C229" s="28" t="s">
        <v>2073</v>
      </c>
      <c r="D229" s="27" t="str">
        <f t="shared" si="145"/>
        <v>Housing Site</v>
      </c>
      <c r="E229" t="str">
        <f t="shared" si="146"/>
        <v>1.55</v>
      </c>
      <c r="F229" t="str">
        <f t="shared" si="147"/>
        <v/>
      </c>
      <c r="G229" t="str">
        <f t="shared" si="148"/>
        <v/>
      </c>
      <c r="H229">
        <f t="shared" si="149"/>
        <v>2126</v>
      </c>
      <c r="I229" t="str">
        <f t="shared" si="150"/>
        <v>Havering AQMA</v>
      </c>
      <c r="J229">
        <f t="shared" si="151"/>
        <v>17451</v>
      </c>
      <c r="K229" t="str">
        <f t="shared" si="152"/>
        <v>Epping Forest</v>
      </c>
      <c r="L229">
        <f t="shared" si="153"/>
        <v>13169</v>
      </c>
      <c r="M229" t="str">
        <f t="shared" si="154"/>
        <v>Thames Estuary &amp; Marshes</v>
      </c>
      <c r="N229" s="12">
        <f t="shared" si="155"/>
        <v>470</v>
      </c>
      <c r="O229" t="str">
        <f t="shared" si="156"/>
        <v>Thorndon Park</v>
      </c>
      <c r="P229" t="s">
        <v>2312</v>
      </c>
      <c r="Q229" t="s">
        <v>2312</v>
      </c>
      <c r="R229" s="15">
        <f t="shared" si="157"/>
        <v>3145</v>
      </c>
      <c r="S229" s="3" t="str">
        <f t="shared" si="158"/>
        <v>Cranham Brickfields</v>
      </c>
      <c r="T229" s="11">
        <f t="shared" si="159"/>
        <v>322</v>
      </c>
      <c r="U229" t="str">
        <f t="shared" si="160"/>
        <v>Adjacent, (100% overlap)</v>
      </c>
      <c r="V229" s="11">
        <f t="shared" si="161"/>
        <v>277</v>
      </c>
      <c r="W229">
        <f t="shared" si="162"/>
        <v>261</v>
      </c>
      <c r="X229" s="12">
        <f t="shared" si="163"/>
        <v>957</v>
      </c>
      <c r="Y229">
        <f t="shared" si="164"/>
        <v>3795</v>
      </c>
      <c r="Z229">
        <f t="shared" si="165"/>
        <v>1996</v>
      </c>
      <c r="AA229">
        <f t="shared" si="166"/>
        <v>1722</v>
      </c>
      <c r="AB229" s="12">
        <f t="shared" si="167"/>
        <v>3475</v>
      </c>
      <c r="AC229">
        <f t="shared" si="168"/>
        <v>998</v>
      </c>
      <c r="AD229" s="11">
        <f t="shared" si="169"/>
        <v>1457</v>
      </c>
      <c r="AE229" s="12">
        <f t="shared" si="170"/>
        <v>1110</v>
      </c>
      <c r="AF229" s="12">
        <f t="shared" si="171"/>
        <v>1255</v>
      </c>
      <c r="AG229" s="19">
        <f t="shared" si="172"/>
        <v>17534</v>
      </c>
      <c r="AH229">
        <f t="shared" si="173"/>
        <v>178</v>
      </c>
      <c r="AI229" t="str">
        <f t="shared" si="174"/>
        <v>II</v>
      </c>
      <c r="AJ229">
        <f t="shared" si="175"/>
        <v>623</v>
      </c>
      <c r="AK229">
        <f t="shared" si="176"/>
        <v>3287</v>
      </c>
      <c r="AL229" s="3">
        <f t="shared" si="177"/>
        <v>623</v>
      </c>
      <c r="AM229">
        <f t="shared" si="178"/>
        <v>2437</v>
      </c>
      <c r="AN229">
        <f t="shared" si="179"/>
        <v>889</v>
      </c>
      <c r="AO229" s="17">
        <f t="shared" si="180"/>
        <v>1072</v>
      </c>
      <c r="AP229" s="3">
        <f t="shared" si="181"/>
        <v>1393</v>
      </c>
      <c r="AQ229" s="12" t="str">
        <f t="shared" si="182"/>
        <v>Adjacent, (100% overlap)</v>
      </c>
      <c r="AR229">
        <f t="shared" si="183"/>
        <v>1620</v>
      </c>
      <c r="AS229" s="13" t="str">
        <f t="shared" si="184"/>
        <v>Adjacent, (100% overlap)</v>
      </c>
      <c r="AT229" t="str">
        <f t="shared" si="185"/>
        <v>Y</v>
      </c>
      <c r="AU229" t="str">
        <f t="shared" si="186"/>
        <v/>
      </c>
      <c r="AV229" s="3">
        <f t="shared" si="187"/>
        <v>623</v>
      </c>
      <c r="AW229">
        <f t="shared" si="188"/>
        <v>0</v>
      </c>
      <c r="AX229">
        <f t="shared" si="189"/>
        <v>0</v>
      </c>
      <c r="AY229" s="11">
        <f t="shared" si="190"/>
        <v>100</v>
      </c>
      <c r="AZ229">
        <f t="shared" si="191"/>
        <v>0</v>
      </c>
    </row>
    <row r="230" spans="1:52">
      <c r="A230">
        <v>273</v>
      </c>
      <c r="B230" s="27" t="str">
        <f t="shared" si="144"/>
        <v>231</v>
      </c>
      <c r="C230" s="28" t="s">
        <v>2078</v>
      </c>
      <c r="D230" s="27" t="str">
        <f t="shared" si="145"/>
        <v>Dunton</v>
      </c>
      <c r="E230" t="str">
        <f t="shared" si="146"/>
        <v>64.59</v>
      </c>
      <c r="F230" t="str">
        <f t="shared" si="147"/>
        <v/>
      </c>
      <c r="G230" t="str">
        <f t="shared" si="148"/>
        <v/>
      </c>
      <c r="H230">
        <f t="shared" si="149"/>
        <v>3726</v>
      </c>
      <c r="I230" t="str">
        <f t="shared" si="150"/>
        <v>Havering AQMA</v>
      </c>
      <c r="J230">
        <f t="shared" si="151"/>
        <v>20789</v>
      </c>
      <c r="K230" t="str">
        <f t="shared" si="152"/>
        <v>Epping Forest</v>
      </c>
      <c r="L230">
        <f t="shared" si="153"/>
        <v>9743</v>
      </c>
      <c r="M230" t="str">
        <f t="shared" si="154"/>
        <v>Thames Estuary &amp; Marshes</v>
      </c>
      <c r="N230" s="12">
        <f t="shared" si="155"/>
        <v>531</v>
      </c>
      <c r="O230" t="str">
        <f t="shared" si="156"/>
        <v>Thorndon Park</v>
      </c>
      <c r="P230" t="s">
        <v>2312</v>
      </c>
      <c r="Q230" t="s">
        <v>2312</v>
      </c>
      <c r="R230" s="15">
        <f t="shared" si="157"/>
        <v>4259</v>
      </c>
      <c r="S230" s="3" t="str">
        <f t="shared" si="158"/>
        <v>Mill Meadow</v>
      </c>
      <c r="T230" s="12" t="str">
        <f t="shared" si="159"/>
        <v>Adjacent, (21% overlap)</v>
      </c>
      <c r="U230">
        <f t="shared" si="160"/>
        <v>15</v>
      </c>
      <c r="V230" s="12" t="str">
        <f t="shared" si="161"/>
        <v>Adjacent, (21% overlap)</v>
      </c>
      <c r="W230" s="11" t="str">
        <f t="shared" si="162"/>
        <v>Adjacent, (30% overlap)</v>
      </c>
      <c r="X230" s="18">
        <f t="shared" si="163"/>
        <v>79</v>
      </c>
      <c r="Y230">
        <f t="shared" si="164"/>
        <v>3037</v>
      </c>
      <c r="Z230">
        <f t="shared" si="165"/>
        <v>4988</v>
      </c>
      <c r="AA230">
        <f t="shared" si="166"/>
        <v>5257</v>
      </c>
      <c r="AB230" s="12">
        <f t="shared" si="167"/>
        <v>5415</v>
      </c>
      <c r="AC230">
        <f t="shared" si="168"/>
        <v>4074</v>
      </c>
      <c r="AD230" s="11">
        <f t="shared" si="169"/>
        <v>1439</v>
      </c>
      <c r="AE230" s="12">
        <f t="shared" si="170"/>
        <v>4418</v>
      </c>
      <c r="AF230" s="12">
        <f t="shared" si="171"/>
        <v>1039</v>
      </c>
      <c r="AG230" s="17">
        <f t="shared" si="172"/>
        <v>28734</v>
      </c>
      <c r="AH230">
        <f t="shared" si="173"/>
        <v>192</v>
      </c>
      <c r="AI230" t="str">
        <f t="shared" si="174"/>
        <v>II*</v>
      </c>
      <c r="AJ230" s="12">
        <f t="shared" si="175"/>
        <v>20</v>
      </c>
      <c r="AK230">
        <f t="shared" si="176"/>
        <v>1762</v>
      </c>
      <c r="AL230" s="14">
        <f t="shared" si="177"/>
        <v>12</v>
      </c>
      <c r="AM230">
        <f t="shared" si="178"/>
        <v>4288</v>
      </c>
      <c r="AN230">
        <f t="shared" si="179"/>
        <v>4129</v>
      </c>
      <c r="AO230" s="11">
        <f t="shared" si="180"/>
        <v>1899</v>
      </c>
      <c r="AP230" s="14" t="str">
        <f t="shared" si="181"/>
        <v>Adjacent, (2% overlap)</v>
      </c>
      <c r="AQ230" s="12" t="str">
        <f t="shared" si="182"/>
        <v>Adjacent, (69% overlap)</v>
      </c>
      <c r="AR230" s="11">
        <f t="shared" si="183"/>
        <v>36</v>
      </c>
      <c r="AS230" s="13" t="str">
        <f t="shared" si="184"/>
        <v>Adjacent, (0% overlap)</v>
      </c>
      <c r="AT230" t="str">
        <f t="shared" si="185"/>
        <v>Y</v>
      </c>
      <c r="AU230" t="str">
        <f t="shared" si="186"/>
        <v>Y</v>
      </c>
      <c r="AV230" s="14" t="str">
        <f t="shared" si="187"/>
        <v>Adjacent, (21% overlap)</v>
      </c>
      <c r="AW230">
        <f t="shared" si="188"/>
        <v>0</v>
      </c>
      <c r="AX230">
        <f t="shared" si="189"/>
        <v>0</v>
      </c>
      <c r="AY230" s="11">
        <f t="shared" si="190"/>
        <v>100</v>
      </c>
      <c r="AZ230">
        <f t="shared" si="191"/>
        <v>0</v>
      </c>
    </row>
    <row r="231" spans="1:52">
      <c r="A231">
        <v>277</v>
      </c>
      <c r="B231" s="27" t="str">
        <f t="shared" si="144"/>
        <v>232</v>
      </c>
      <c r="C231" s="28" t="s">
        <v>2442</v>
      </c>
      <c r="D231" s="27" t="str">
        <f t="shared" si="145"/>
        <v>Mixed Use</v>
      </c>
      <c r="E231" t="str">
        <f t="shared" si="146"/>
        <v>0.22</v>
      </c>
      <c r="F231" t="str">
        <f t="shared" si="147"/>
        <v/>
      </c>
      <c r="G231" t="str">
        <f t="shared" si="148"/>
        <v/>
      </c>
      <c r="H231" s="11">
        <f t="shared" si="149"/>
        <v>295</v>
      </c>
      <c r="I231" t="str">
        <f t="shared" si="150"/>
        <v>Brentwood AQMA No.7</v>
      </c>
      <c r="J231">
        <f t="shared" si="151"/>
        <v>15603</v>
      </c>
      <c r="K231" t="str">
        <f t="shared" si="152"/>
        <v>Epping Forest</v>
      </c>
      <c r="L231">
        <f t="shared" si="153"/>
        <v>15968</v>
      </c>
      <c r="M231" t="str">
        <f t="shared" si="154"/>
        <v>Thames Estuary &amp; Marshes</v>
      </c>
      <c r="N231" s="11">
        <f t="shared" si="155"/>
        <v>1062</v>
      </c>
      <c r="O231" t="str">
        <f t="shared" si="156"/>
        <v>Thorndon Park</v>
      </c>
      <c r="P231" t="s">
        <v>2312</v>
      </c>
      <c r="Q231" t="s">
        <v>2312</v>
      </c>
      <c r="R231" s="15">
        <f t="shared" si="157"/>
        <v>3777</v>
      </c>
      <c r="S231" s="3" t="str">
        <f t="shared" si="158"/>
        <v>The Manor</v>
      </c>
      <c r="T231">
        <f t="shared" si="159"/>
        <v>1065</v>
      </c>
      <c r="U231">
        <f t="shared" si="160"/>
        <v>444</v>
      </c>
      <c r="V231">
        <f t="shared" si="161"/>
        <v>911</v>
      </c>
      <c r="W231">
        <f t="shared" si="162"/>
        <v>394</v>
      </c>
      <c r="X231" s="17">
        <f t="shared" si="163"/>
        <v>173</v>
      </c>
      <c r="Y231">
        <f t="shared" si="164"/>
        <v>4136</v>
      </c>
      <c r="Z231">
        <f t="shared" si="165"/>
        <v>8</v>
      </c>
      <c r="AA231">
        <f t="shared" si="166"/>
        <v>1750</v>
      </c>
      <c r="AB231" s="18">
        <f t="shared" si="167"/>
        <v>507</v>
      </c>
      <c r="AC231">
        <f t="shared" si="168"/>
        <v>830</v>
      </c>
      <c r="AD231" s="18">
        <f t="shared" si="169"/>
        <v>104</v>
      </c>
      <c r="AE231" s="18">
        <f t="shared" si="170"/>
        <v>39</v>
      </c>
      <c r="AF231" s="18">
        <f t="shared" si="171"/>
        <v>3</v>
      </c>
      <c r="AG231" s="17">
        <f t="shared" si="172"/>
        <v>26013</v>
      </c>
      <c r="AH231">
        <f t="shared" si="173"/>
        <v>51</v>
      </c>
      <c r="AI231" t="str">
        <f t="shared" si="174"/>
        <v>II</v>
      </c>
      <c r="AJ231">
        <f t="shared" si="175"/>
        <v>1757</v>
      </c>
      <c r="AK231" s="12">
        <f t="shared" si="176"/>
        <v>137</v>
      </c>
      <c r="AL231" s="13" t="str">
        <f t="shared" si="177"/>
        <v>Adjacent, (0% overlap)</v>
      </c>
      <c r="AM231">
        <f t="shared" si="178"/>
        <v>426</v>
      </c>
      <c r="AN231">
        <f t="shared" si="179"/>
        <v>13</v>
      </c>
      <c r="AO231" s="18">
        <f t="shared" si="180"/>
        <v>474</v>
      </c>
      <c r="AP231" s="3">
        <f t="shared" si="181"/>
        <v>1381</v>
      </c>
      <c r="AQ231">
        <f t="shared" si="182"/>
        <v>1203</v>
      </c>
      <c r="AR231">
        <f t="shared" si="183"/>
        <v>4873</v>
      </c>
      <c r="AS231" s="3">
        <f t="shared" si="184"/>
        <v>443</v>
      </c>
      <c r="AT231" t="str">
        <f t="shared" si="185"/>
        <v/>
      </c>
      <c r="AU231" t="str">
        <f t="shared" si="186"/>
        <v/>
      </c>
      <c r="AV231" s="3">
        <f t="shared" si="187"/>
        <v>1728</v>
      </c>
      <c r="AW231">
        <f t="shared" si="188"/>
        <v>0</v>
      </c>
      <c r="AX231">
        <f t="shared" si="189"/>
        <v>0</v>
      </c>
      <c r="AY231">
        <f t="shared" si="190"/>
        <v>0</v>
      </c>
      <c r="AZ231">
        <f t="shared" si="191"/>
        <v>0</v>
      </c>
    </row>
    <row r="232" spans="1:52">
      <c r="A232">
        <v>278</v>
      </c>
      <c r="B232" s="27" t="str">
        <f t="shared" si="144"/>
        <v>233</v>
      </c>
      <c r="C232" s="28" t="s">
        <v>2084</v>
      </c>
      <c r="D232" s="27" t="str">
        <f t="shared" si="145"/>
        <v/>
      </c>
      <c r="E232" t="str">
        <f t="shared" si="146"/>
        <v>0.02</v>
      </c>
      <c r="F232" t="str">
        <f t="shared" si="147"/>
        <v/>
      </c>
      <c r="G232" t="str">
        <f t="shared" si="148"/>
        <v/>
      </c>
      <c r="H232" s="11">
        <f t="shared" si="149"/>
        <v>517</v>
      </c>
      <c r="I232" t="str">
        <f t="shared" si="150"/>
        <v>Brentwood AQMA No.4</v>
      </c>
      <c r="J232">
        <f t="shared" si="151"/>
        <v>14656</v>
      </c>
      <c r="K232" t="str">
        <f t="shared" si="152"/>
        <v>Epping Forest</v>
      </c>
      <c r="L232">
        <f t="shared" si="153"/>
        <v>17736</v>
      </c>
      <c r="M232" t="str">
        <f t="shared" si="154"/>
        <v>Thames Estuary &amp; Marshes</v>
      </c>
      <c r="N232">
        <f t="shared" si="155"/>
        <v>2922</v>
      </c>
      <c r="O232" t="str">
        <f t="shared" si="156"/>
        <v>Thorndon Park</v>
      </c>
      <c r="P232" t="s">
        <v>2312</v>
      </c>
      <c r="Q232" t="s">
        <v>2312</v>
      </c>
      <c r="R232" s="15">
        <f t="shared" si="157"/>
        <v>4056</v>
      </c>
      <c r="S232" s="3" t="str">
        <f t="shared" si="158"/>
        <v>The Manor</v>
      </c>
      <c r="T232">
        <f t="shared" si="159"/>
        <v>785</v>
      </c>
      <c r="U232">
        <f t="shared" si="160"/>
        <v>2019</v>
      </c>
      <c r="V232" s="11">
        <f t="shared" si="161"/>
        <v>249</v>
      </c>
      <c r="W232">
        <f t="shared" si="162"/>
        <v>367</v>
      </c>
      <c r="X232" s="18">
        <f t="shared" si="163"/>
        <v>97</v>
      </c>
      <c r="Y232">
        <f t="shared" si="164"/>
        <v>4576</v>
      </c>
      <c r="Z232">
        <f t="shared" si="165"/>
        <v>658</v>
      </c>
      <c r="AA232">
        <f t="shared" si="166"/>
        <v>1243</v>
      </c>
      <c r="AB232" s="12">
        <f t="shared" si="167"/>
        <v>1600</v>
      </c>
      <c r="AC232">
        <f t="shared" si="168"/>
        <v>1630</v>
      </c>
      <c r="AD232" s="18">
        <f t="shared" si="169"/>
        <v>583</v>
      </c>
      <c r="AE232" s="12">
        <f t="shared" si="170"/>
        <v>1361</v>
      </c>
      <c r="AF232" s="11">
        <f t="shared" si="171"/>
        <v>579</v>
      </c>
      <c r="AG232" s="19">
        <f t="shared" si="172"/>
        <v>11136</v>
      </c>
      <c r="AH232">
        <f t="shared" si="173"/>
        <v>877</v>
      </c>
      <c r="AI232" t="str">
        <f t="shared" si="174"/>
        <v>II</v>
      </c>
      <c r="AJ232">
        <f t="shared" si="175"/>
        <v>1274</v>
      </c>
      <c r="AK232">
        <f t="shared" si="176"/>
        <v>1392</v>
      </c>
      <c r="AL232" s="3">
        <f t="shared" si="177"/>
        <v>831</v>
      </c>
      <c r="AM232">
        <f t="shared" si="178"/>
        <v>2266</v>
      </c>
      <c r="AN232">
        <f t="shared" si="179"/>
        <v>1359</v>
      </c>
      <c r="AO232" s="17">
        <f t="shared" si="180"/>
        <v>1303</v>
      </c>
      <c r="AP232" s="3">
        <f t="shared" si="181"/>
        <v>921</v>
      </c>
      <c r="AQ232">
        <f t="shared" si="182"/>
        <v>1214</v>
      </c>
      <c r="AR232">
        <f t="shared" si="183"/>
        <v>6786</v>
      </c>
      <c r="AS232" s="3">
        <f t="shared" si="184"/>
        <v>5</v>
      </c>
      <c r="AT232" t="str">
        <f t="shared" si="185"/>
        <v/>
      </c>
      <c r="AU232" t="str">
        <f t="shared" si="186"/>
        <v/>
      </c>
      <c r="AV232" s="3">
        <f t="shared" si="187"/>
        <v>544</v>
      </c>
      <c r="AW232">
        <f t="shared" si="188"/>
        <v>0</v>
      </c>
      <c r="AX232">
        <f t="shared" si="189"/>
        <v>0</v>
      </c>
      <c r="AY232">
        <f t="shared" si="190"/>
        <v>0</v>
      </c>
      <c r="AZ232">
        <f t="shared" si="191"/>
        <v>0</v>
      </c>
    </row>
    <row r="233" spans="1:52">
      <c r="A233">
        <v>279</v>
      </c>
      <c r="B233" s="27" t="str">
        <f t="shared" si="144"/>
        <v>234</v>
      </c>
      <c r="C233" s="28" t="s">
        <v>2089</v>
      </c>
      <c r="D233" s="27" t="str">
        <f t="shared" si="145"/>
        <v/>
      </c>
      <c r="E233" t="str">
        <f t="shared" si="146"/>
        <v>0.36</v>
      </c>
      <c r="F233" t="str">
        <f t="shared" si="147"/>
        <v/>
      </c>
      <c r="G233" t="str">
        <f t="shared" si="148"/>
        <v/>
      </c>
      <c r="H233">
        <f t="shared" si="149"/>
        <v>1975</v>
      </c>
      <c r="I233" t="str">
        <f t="shared" si="150"/>
        <v>Havering AQMA</v>
      </c>
      <c r="J233">
        <f t="shared" si="151"/>
        <v>16340</v>
      </c>
      <c r="K233" t="str">
        <f t="shared" si="152"/>
        <v>Epping Forest</v>
      </c>
      <c r="L233">
        <f t="shared" si="153"/>
        <v>14492</v>
      </c>
      <c r="M233" t="str">
        <f t="shared" si="154"/>
        <v>Thames Estuary &amp; Marshes</v>
      </c>
      <c r="N233" s="12">
        <f t="shared" si="155"/>
        <v>787</v>
      </c>
      <c r="O233" t="str">
        <f t="shared" si="156"/>
        <v>Thorndon Park</v>
      </c>
      <c r="P233" t="s">
        <v>2312</v>
      </c>
      <c r="Q233" t="s">
        <v>2312</v>
      </c>
      <c r="R233" s="15">
        <f t="shared" si="157"/>
        <v>3609</v>
      </c>
      <c r="S233" s="3" t="str">
        <f t="shared" si="158"/>
        <v>The Manor</v>
      </c>
      <c r="T233" s="11">
        <f t="shared" si="159"/>
        <v>274</v>
      </c>
      <c r="U233">
        <f t="shared" si="160"/>
        <v>18</v>
      </c>
      <c r="V233" s="11">
        <f t="shared" si="161"/>
        <v>186</v>
      </c>
      <c r="W233">
        <f t="shared" si="162"/>
        <v>56</v>
      </c>
      <c r="X233" s="18">
        <f t="shared" si="163"/>
        <v>25</v>
      </c>
      <c r="Y233">
        <f t="shared" si="164"/>
        <v>3307</v>
      </c>
      <c r="Z233">
        <f t="shared" si="165"/>
        <v>725</v>
      </c>
      <c r="AA233">
        <f t="shared" si="166"/>
        <v>1024</v>
      </c>
      <c r="AB233" s="12">
        <f t="shared" si="167"/>
        <v>2436</v>
      </c>
      <c r="AC233">
        <f t="shared" si="168"/>
        <v>188</v>
      </c>
      <c r="AD233" s="18">
        <f t="shared" si="169"/>
        <v>186</v>
      </c>
      <c r="AE233" s="18">
        <f t="shared" si="170"/>
        <v>21</v>
      </c>
      <c r="AF233" s="18" t="str">
        <f t="shared" si="171"/>
        <v>Adjacent, (0% overlap)</v>
      </c>
      <c r="AG233" s="19">
        <f t="shared" si="172"/>
        <v>17174</v>
      </c>
      <c r="AH233" s="11">
        <f t="shared" si="173"/>
        <v>47</v>
      </c>
      <c r="AI233" t="str">
        <f t="shared" si="174"/>
        <v>II</v>
      </c>
      <c r="AJ233">
        <f t="shared" si="175"/>
        <v>756</v>
      </c>
      <c r="AK233">
        <f t="shared" si="176"/>
        <v>2171</v>
      </c>
      <c r="AL233" s="3">
        <f t="shared" si="177"/>
        <v>739</v>
      </c>
      <c r="AM233">
        <f t="shared" si="178"/>
        <v>1383</v>
      </c>
      <c r="AN233">
        <f t="shared" si="179"/>
        <v>18</v>
      </c>
      <c r="AO233" s="18">
        <f t="shared" si="180"/>
        <v>20</v>
      </c>
      <c r="AP233" s="3">
        <f t="shared" si="181"/>
        <v>1523</v>
      </c>
      <c r="AQ233" s="11">
        <f t="shared" si="182"/>
        <v>127</v>
      </c>
      <c r="AR233">
        <f t="shared" si="183"/>
        <v>2877</v>
      </c>
      <c r="AS233" s="3">
        <f t="shared" si="184"/>
        <v>130</v>
      </c>
      <c r="AT233" t="str">
        <f t="shared" si="185"/>
        <v/>
      </c>
      <c r="AU233" t="str">
        <f t="shared" si="186"/>
        <v/>
      </c>
      <c r="AV233" s="3">
        <f t="shared" si="187"/>
        <v>356</v>
      </c>
      <c r="AW233">
        <f t="shared" si="188"/>
        <v>0</v>
      </c>
      <c r="AX233">
        <f t="shared" si="189"/>
        <v>0</v>
      </c>
      <c r="AY233">
        <f t="shared" si="190"/>
        <v>0</v>
      </c>
      <c r="AZ233">
        <f t="shared" si="191"/>
        <v>0</v>
      </c>
    </row>
    <row r="234" spans="1:52">
      <c r="A234">
        <v>283</v>
      </c>
      <c r="B234" s="27" t="str">
        <f t="shared" si="144"/>
        <v>235</v>
      </c>
      <c r="C234" s="28" t="s">
        <v>2111</v>
      </c>
      <c r="D234" s="27" t="str">
        <f t="shared" si="145"/>
        <v/>
      </c>
      <c r="E234" t="str">
        <f t="shared" si="146"/>
        <v>1.36</v>
      </c>
      <c r="F234" t="str">
        <f t="shared" si="147"/>
        <v/>
      </c>
      <c r="G234" t="str">
        <f t="shared" si="148"/>
        <v/>
      </c>
      <c r="H234">
        <f t="shared" si="149"/>
        <v>2456</v>
      </c>
      <c r="I234" t="str">
        <f t="shared" si="150"/>
        <v>Brentwood AQMA No.7</v>
      </c>
      <c r="J234">
        <f t="shared" si="151"/>
        <v>17171</v>
      </c>
      <c r="K234" t="str">
        <f t="shared" si="152"/>
        <v>Epping Forest</v>
      </c>
      <c r="L234">
        <f t="shared" si="153"/>
        <v>16612</v>
      </c>
      <c r="M234" t="str">
        <f t="shared" si="154"/>
        <v>Thames Estuary &amp; Marshes</v>
      </c>
      <c r="N234">
        <f t="shared" si="155"/>
        <v>3352</v>
      </c>
      <c r="O234" t="str">
        <f t="shared" si="156"/>
        <v>Thorndon Park</v>
      </c>
      <c r="P234" t="s">
        <v>2312</v>
      </c>
      <c r="Q234" t="s">
        <v>2312</v>
      </c>
      <c r="R234" s="16">
        <f t="shared" si="157"/>
        <v>1402</v>
      </c>
      <c r="S234" s="3" t="str">
        <f t="shared" si="158"/>
        <v>Hutton Country Park</v>
      </c>
      <c r="T234" s="11">
        <f t="shared" si="159"/>
        <v>137</v>
      </c>
      <c r="U234">
        <f t="shared" si="160"/>
        <v>2686</v>
      </c>
      <c r="V234" s="11">
        <f t="shared" si="161"/>
        <v>123</v>
      </c>
      <c r="W234">
        <f t="shared" si="162"/>
        <v>116</v>
      </c>
      <c r="X234" s="17">
        <f t="shared" si="163"/>
        <v>202</v>
      </c>
      <c r="Y234">
        <f t="shared" si="164"/>
        <v>5683</v>
      </c>
      <c r="Z234">
        <f t="shared" si="165"/>
        <v>387</v>
      </c>
      <c r="AA234">
        <f t="shared" si="166"/>
        <v>3288</v>
      </c>
      <c r="AB234" s="12">
        <f t="shared" si="167"/>
        <v>2505</v>
      </c>
      <c r="AC234">
        <f t="shared" si="168"/>
        <v>1892</v>
      </c>
      <c r="AD234" s="18">
        <f t="shared" si="169"/>
        <v>159</v>
      </c>
      <c r="AE234" s="11">
        <f t="shared" si="170"/>
        <v>412</v>
      </c>
      <c r="AF234" s="18">
        <f t="shared" si="171"/>
        <v>152</v>
      </c>
      <c r="AG234" s="18">
        <f t="shared" si="172"/>
        <v>32698</v>
      </c>
      <c r="AH234">
        <f t="shared" si="173"/>
        <v>456</v>
      </c>
      <c r="AI234" t="str">
        <f t="shared" si="174"/>
        <v>II</v>
      </c>
      <c r="AJ234">
        <f t="shared" si="175"/>
        <v>3069</v>
      </c>
      <c r="AK234">
        <f t="shared" si="176"/>
        <v>2846</v>
      </c>
      <c r="AL234" s="3">
        <f t="shared" si="177"/>
        <v>1792</v>
      </c>
      <c r="AM234">
        <f t="shared" si="178"/>
        <v>113</v>
      </c>
      <c r="AN234">
        <f t="shared" si="179"/>
        <v>2604</v>
      </c>
      <c r="AO234" s="17">
        <f t="shared" si="180"/>
        <v>1098</v>
      </c>
      <c r="AP234" s="3">
        <f t="shared" si="181"/>
        <v>308</v>
      </c>
      <c r="AQ234">
        <f t="shared" si="182"/>
        <v>1070</v>
      </c>
      <c r="AR234">
        <f t="shared" si="183"/>
        <v>6570</v>
      </c>
      <c r="AS234" s="13" t="str">
        <f t="shared" si="184"/>
        <v>Adjacent, (100% overlap)</v>
      </c>
      <c r="AT234" t="str">
        <f t="shared" si="185"/>
        <v/>
      </c>
      <c r="AU234" t="str">
        <f t="shared" si="186"/>
        <v/>
      </c>
      <c r="AV234" s="3">
        <f t="shared" si="187"/>
        <v>517</v>
      </c>
      <c r="AW234">
        <f t="shared" si="188"/>
        <v>0</v>
      </c>
      <c r="AX234">
        <f t="shared" si="189"/>
        <v>0</v>
      </c>
      <c r="AY234" s="11">
        <f t="shared" si="190"/>
        <v>99.984999999999999</v>
      </c>
      <c r="AZ234">
        <f t="shared" si="191"/>
        <v>0</v>
      </c>
    </row>
    <row r="235" spans="1:52">
      <c r="A235">
        <v>284</v>
      </c>
      <c r="B235" s="27" t="str">
        <f t="shared" si="144"/>
        <v>236</v>
      </c>
      <c r="C235" s="28" t="s">
        <v>2120</v>
      </c>
      <c r="D235" s="27" t="str">
        <f t="shared" si="145"/>
        <v/>
      </c>
      <c r="E235" t="str">
        <f t="shared" si="146"/>
        <v>2.26</v>
      </c>
      <c r="F235" t="str">
        <f t="shared" si="147"/>
        <v/>
      </c>
      <c r="G235" t="str">
        <f t="shared" si="148"/>
        <v>Need to re-do</v>
      </c>
      <c r="H235">
        <f t="shared" si="149"/>
        <v>2048</v>
      </c>
      <c r="I235" t="str">
        <f t="shared" si="150"/>
        <v>Brentwood AQMA No.4</v>
      </c>
      <c r="J235">
        <f t="shared" si="151"/>
        <v>13032</v>
      </c>
      <c r="K235" t="str">
        <f t="shared" si="152"/>
        <v>Epping Forest</v>
      </c>
      <c r="L235">
        <f t="shared" si="153"/>
        <v>19523</v>
      </c>
      <c r="M235" t="str">
        <f t="shared" si="154"/>
        <v>Thames Estuary &amp; Marshes</v>
      </c>
      <c r="N235">
        <f t="shared" si="155"/>
        <v>2046</v>
      </c>
      <c r="O235" t="str">
        <f t="shared" si="156"/>
        <v>The Coppice, Kelvedon Hatch</v>
      </c>
      <c r="P235" t="s">
        <v>2312</v>
      </c>
      <c r="Q235" t="s">
        <v>2312</v>
      </c>
      <c r="R235" s="15">
        <f t="shared" si="157"/>
        <v>4113</v>
      </c>
      <c r="S235" s="3" t="str">
        <f t="shared" si="158"/>
        <v>The Manor</v>
      </c>
      <c r="T235">
        <f t="shared" si="159"/>
        <v>1429</v>
      </c>
      <c r="U235">
        <f t="shared" si="160"/>
        <v>3787</v>
      </c>
      <c r="V235" s="11">
        <f t="shared" si="161"/>
        <v>147</v>
      </c>
      <c r="W235">
        <f t="shared" si="162"/>
        <v>10</v>
      </c>
      <c r="X235" s="11">
        <f t="shared" si="163"/>
        <v>628</v>
      </c>
      <c r="Y235">
        <f t="shared" si="164"/>
        <v>4381</v>
      </c>
      <c r="Z235">
        <f t="shared" si="165"/>
        <v>624</v>
      </c>
      <c r="AA235">
        <f t="shared" si="166"/>
        <v>647</v>
      </c>
      <c r="AB235" s="12">
        <f t="shared" si="167"/>
        <v>3379</v>
      </c>
      <c r="AC235">
        <f t="shared" si="168"/>
        <v>3421</v>
      </c>
      <c r="AD235" s="11">
        <f t="shared" si="169"/>
        <v>1425</v>
      </c>
      <c r="AE235" s="12">
        <f t="shared" si="170"/>
        <v>3072</v>
      </c>
      <c r="AF235" s="12">
        <f t="shared" si="171"/>
        <v>1527</v>
      </c>
      <c r="AG235" s="19">
        <f t="shared" si="172"/>
        <v>21703</v>
      </c>
      <c r="AH235">
        <f t="shared" si="173"/>
        <v>712</v>
      </c>
      <c r="AI235" t="str">
        <f t="shared" si="174"/>
        <v>II</v>
      </c>
      <c r="AJ235">
        <f t="shared" si="175"/>
        <v>1414</v>
      </c>
      <c r="AK235">
        <f t="shared" si="176"/>
        <v>1515</v>
      </c>
      <c r="AL235" s="3">
        <f t="shared" si="177"/>
        <v>1415</v>
      </c>
      <c r="AM235">
        <f t="shared" si="178"/>
        <v>3837</v>
      </c>
      <c r="AN235">
        <f t="shared" si="179"/>
        <v>3104</v>
      </c>
      <c r="AO235" s="12">
        <f t="shared" si="180"/>
        <v>3059</v>
      </c>
      <c r="AP235" s="3">
        <f t="shared" si="181"/>
        <v>837</v>
      </c>
      <c r="AQ235">
        <f t="shared" si="182"/>
        <v>1023</v>
      </c>
      <c r="AR235">
        <f t="shared" si="183"/>
        <v>8261</v>
      </c>
      <c r="AS235" s="13" t="str">
        <f t="shared" si="184"/>
        <v>Adjacent, (100% overlap)</v>
      </c>
      <c r="AT235" t="str">
        <f t="shared" si="185"/>
        <v/>
      </c>
      <c r="AU235" t="str">
        <f t="shared" si="186"/>
        <v/>
      </c>
      <c r="AV235" s="3">
        <f t="shared" si="187"/>
        <v>86</v>
      </c>
      <c r="AW235">
        <f t="shared" si="188"/>
        <v>0</v>
      </c>
      <c r="AX235">
        <f t="shared" si="189"/>
        <v>0</v>
      </c>
      <c r="AY235" s="11">
        <f t="shared" si="190"/>
        <v>100</v>
      </c>
      <c r="AZ235">
        <f t="shared" si="191"/>
        <v>0</v>
      </c>
    </row>
    <row r="236" spans="1:52">
      <c r="A236">
        <v>285</v>
      </c>
      <c r="B236" s="27" t="str">
        <f t="shared" si="144"/>
        <v>237</v>
      </c>
      <c r="C236" s="28" t="s">
        <v>2126</v>
      </c>
      <c r="D236" s="27" t="str">
        <f t="shared" si="145"/>
        <v/>
      </c>
      <c r="E236" t="str">
        <f t="shared" si="146"/>
        <v>1.02</v>
      </c>
      <c r="F236" t="str">
        <f t="shared" si="147"/>
        <v/>
      </c>
      <c r="G236" t="str">
        <f t="shared" si="148"/>
        <v/>
      </c>
      <c r="H236">
        <f t="shared" si="149"/>
        <v>1683</v>
      </c>
      <c r="I236" t="str">
        <f t="shared" si="150"/>
        <v>Brentwood AQMA No.5</v>
      </c>
      <c r="J236">
        <f t="shared" si="151"/>
        <v>17514</v>
      </c>
      <c r="K236" t="str">
        <f t="shared" si="152"/>
        <v>Epping Forest</v>
      </c>
      <c r="L236">
        <f t="shared" si="153"/>
        <v>17340</v>
      </c>
      <c r="M236" t="str">
        <f t="shared" si="154"/>
        <v>Thames Estuary &amp; Marshes</v>
      </c>
      <c r="N236">
        <f t="shared" si="155"/>
        <v>4675</v>
      </c>
      <c r="O236" t="str">
        <f t="shared" si="156"/>
        <v>Thorndon Park</v>
      </c>
      <c r="P236" t="s">
        <v>2312</v>
      </c>
      <c r="Q236" t="s">
        <v>2312</v>
      </c>
      <c r="R236" s="16">
        <f t="shared" si="157"/>
        <v>1270</v>
      </c>
      <c r="S236" s="3" t="str">
        <f t="shared" si="158"/>
        <v>Hutton Country Park</v>
      </c>
      <c r="T236">
        <f t="shared" si="159"/>
        <v>422</v>
      </c>
      <c r="U236">
        <f t="shared" si="160"/>
        <v>3987</v>
      </c>
      <c r="V236">
        <f t="shared" si="161"/>
        <v>422</v>
      </c>
      <c r="W236">
        <f t="shared" si="162"/>
        <v>9</v>
      </c>
      <c r="X236" s="17">
        <f t="shared" si="163"/>
        <v>160</v>
      </c>
      <c r="Y236">
        <f t="shared" si="164"/>
        <v>5556</v>
      </c>
      <c r="Z236">
        <f t="shared" si="165"/>
        <v>19</v>
      </c>
      <c r="AA236">
        <f t="shared" si="166"/>
        <v>3319</v>
      </c>
      <c r="AB236" s="12">
        <f t="shared" si="167"/>
        <v>3760</v>
      </c>
      <c r="AC236">
        <f t="shared" si="168"/>
        <v>3211</v>
      </c>
      <c r="AD236" s="11">
        <f t="shared" si="169"/>
        <v>1315</v>
      </c>
      <c r="AE236" s="12">
        <f t="shared" si="170"/>
        <v>1514</v>
      </c>
      <c r="AF236" s="12">
        <f t="shared" si="171"/>
        <v>943</v>
      </c>
      <c r="AG236" s="18">
        <f t="shared" si="172"/>
        <v>32698</v>
      </c>
      <c r="AH236">
        <f t="shared" si="173"/>
        <v>293</v>
      </c>
      <c r="AI236" t="str">
        <f t="shared" si="174"/>
        <v>II</v>
      </c>
      <c r="AJ236">
        <f t="shared" si="175"/>
        <v>4359</v>
      </c>
      <c r="AK236">
        <f t="shared" si="176"/>
        <v>1703</v>
      </c>
      <c r="AL236" s="3">
        <f t="shared" si="177"/>
        <v>2120</v>
      </c>
      <c r="AM236">
        <f t="shared" si="178"/>
        <v>1410</v>
      </c>
      <c r="AN236">
        <f t="shared" si="179"/>
        <v>3857</v>
      </c>
      <c r="AO236" s="17">
        <f t="shared" si="180"/>
        <v>1016</v>
      </c>
      <c r="AP236" s="13" t="str">
        <f t="shared" si="181"/>
        <v>Adjacent, (63% overlap)</v>
      </c>
      <c r="AQ236" s="11">
        <f t="shared" si="182"/>
        <v>193</v>
      </c>
      <c r="AR236">
        <f t="shared" si="183"/>
        <v>7616</v>
      </c>
      <c r="AS236" s="13" t="str">
        <f t="shared" si="184"/>
        <v>Adjacent, (100% overlap)</v>
      </c>
      <c r="AT236" t="str">
        <f t="shared" si="185"/>
        <v/>
      </c>
      <c r="AU236" t="str">
        <f t="shared" si="186"/>
        <v/>
      </c>
      <c r="AV236" s="3">
        <f t="shared" si="187"/>
        <v>405</v>
      </c>
      <c r="AW236">
        <f t="shared" si="188"/>
        <v>0</v>
      </c>
      <c r="AX236">
        <f t="shared" si="189"/>
        <v>0</v>
      </c>
      <c r="AY236" s="11">
        <f t="shared" si="190"/>
        <v>100</v>
      </c>
      <c r="AZ236">
        <f t="shared" si="191"/>
        <v>0</v>
      </c>
    </row>
    <row r="237" spans="1:52">
      <c r="A237">
        <v>286</v>
      </c>
      <c r="B237" s="27" t="str">
        <f t="shared" si="144"/>
        <v>238</v>
      </c>
      <c r="C237" s="28" t="s">
        <v>2131</v>
      </c>
      <c r="D237" s="27" t="str">
        <f t="shared" si="145"/>
        <v/>
      </c>
      <c r="E237" t="str">
        <f t="shared" si="146"/>
        <v>4.79</v>
      </c>
      <c r="F237" t="str">
        <f t="shared" si="147"/>
        <v/>
      </c>
      <c r="G237" t="str">
        <f t="shared" si="148"/>
        <v/>
      </c>
      <c r="H237">
        <f t="shared" si="149"/>
        <v>3291</v>
      </c>
      <c r="I237" t="str">
        <f t="shared" si="150"/>
        <v>Havering AQMA</v>
      </c>
      <c r="J237">
        <f t="shared" si="151"/>
        <v>11574</v>
      </c>
      <c r="K237" t="str">
        <f t="shared" si="152"/>
        <v>Epping Forest</v>
      </c>
      <c r="L237">
        <f t="shared" si="153"/>
        <v>20867</v>
      </c>
      <c r="M237" t="str">
        <f t="shared" si="154"/>
        <v>Thames Estuary &amp; Marshes</v>
      </c>
      <c r="N237" s="11">
        <f t="shared" si="155"/>
        <v>1454</v>
      </c>
      <c r="O237" t="str">
        <f t="shared" si="156"/>
        <v>The Coppice, Kelvedon Hatch</v>
      </c>
      <c r="P237" t="s">
        <v>2312</v>
      </c>
      <c r="Q237" t="s">
        <v>2312</v>
      </c>
      <c r="R237" s="15">
        <f t="shared" si="157"/>
        <v>3988</v>
      </c>
      <c r="S237" s="3" t="str">
        <f t="shared" si="158"/>
        <v>The Manor</v>
      </c>
      <c r="T237">
        <f t="shared" si="159"/>
        <v>705</v>
      </c>
      <c r="U237">
        <f t="shared" si="160"/>
        <v>4721</v>
      </c>
      <c r="V237" s="11">
        <f t="shared" si="161"/>
        <v>103</v>
      </c>
      <c r="W237">
        <f t="shared" si="162"/>
        <v>4</v>
      </c>
      <c r="X237" s="18">
        <f t="shared" si="163"/>
        <v>5</v>
      </c>
      <c r="Y237">
        <f t="shared" si="164"/>
        <v>3937</v>
      </c>
      <c r="Z237">
        <f t="shared" si="165"/>
        <v>414</v>
      </c>
      <c r="AA237">
        <f t="shared" si="166"/>
        <v>1991</v>
      </c>
      <c r="AB237" s="12">
        <f t="shared" si="167"/>
        <v>4794</v>
      </c>
      <c r="AC237">
        <f t="shared" si="168"/>
        <v>4904</v>
      </c>
      <c r="AD237" s="11">
        <f t="shared" si="169"/>
        <v>1275</v>
      </c>
      <c r="AE237" s="12">
        <f t="shared" si="170"/>
        <v>4408</v>
      </c>
      <c r="AF237" s="12">
        <f t="shared" si="171"/>
        <v>1200</v>
      </c>
      <c r="AG237" s="19">
        <f t="shared" si="172"/>
        <v>15771</v>
      </c>
      <c r="AH237" s="11">
        <f t="shared" si="173"/>
        <v>31</v>
      </c>
      <c r="AI237" t="str">
        <f t="shared" si="174"/>
        <v>II</v>
      </c>
      <c r="AJ237">
        <f t="shared" si="175"/>
        <v>1956</v>
      </c>
      <c r="AK237">
        <f t="shared" si="176"/>
        <v>804</v>
      </c>
      <c r="AL237" s="3">
        <f t="shared" si="177"/>
        <v>1955</v>
      </c>
      <c r="AM237">
        <f t="shared" si="178"/>
        <v>4804</v>
      </c>
      <c r="AN237">
        <f t="shared" si="179"/>
        <v>4381</v>
      </c>
      <c r="AO237" s="12">
        <f t="shared" si="180"/>
        <v>3995</v>
      </c>
      <c r="AP237" s="3">
        <f t="shared" si="181"/>
        <v>1360</v>
      </c>
      <c r="AQ237" s="11">
        <f t="shared" si="182"/>
        <v>11</v>
      </c>
      <c r="AR237">
        <f t="shared" si="183"/>
        <v>9113</v>
      </c>
      <c r="AS237" s="13" t="str">
        <f t="shared" si="184"/>
        <v>Adjacent, (100% overlap)</v>
      </c>
      <c r="AT237" t="str">
        <f t="shared" si="185"/>
        <v/>
      </c>
      <c r="AU237" t="str">
        <f t="shared" si="186"/>
        <v/>
      </c>
      <c r="AV237" s="3">
        <f t="shared" si="187"/>
        <v>7</v>
      </c>
      <c r="AW237">
        <f t="shared" si="188"/>
        <v>0</v>
      </c>
      <c r="AX237">
        <f t="shared" si="189"/>
        <v>0</v>
      </c>
      <c r="AY237" s="11">
        <f t="shared" si="190"/>
        <v>100</v>
      </c>
      <c r="AZ237">
        <f t="shared" si="191"/>
        <v>0</v>
      </c>
    </row>
    <row r="238" spans="1:52">
      <c r="A238">
        <v>287</v>
      </c>
      <c r="B238" s="27" t="str">
        <f t="shared" si="144"/>
        <v>239</v>
      </c>
      <c r="C238" s="28" t="s">
        <v>2137</v>
      </c>
      <c r="D238" s="27" t="str">
        <f t="shared" si="145"/>
        <v/>
      </c>
      <c r="E238" t="str">
        <f t="shared" si="146"/>
        <v>0.49</v>
      </c>
      <c r="F238" t="str">
        <f t="shared" si="147"/>
        <v/>
      </c>
      <c r="G238" t="str">
        <f t="shared" si="148"/>
        <v/>
      </c>
      <c r="H238" s="11">
        <f t="shared" si="149"/>
        <v>178</v>
      </c>
      <c r="I238" t="str">
        <f t="shared" si="150"/>
        <v>Brentwood AQMA No.5</v>
      </c>
      <c r="J238">
        <f t="shared" si="151"/>
        <v>18588</v>
      </c>
      <c r="K238" t="str">
        <f t="shared" si="152"/>
        <v>Epping Forest</v>
      </c>
      <c r="L238">
        <f t="shared" si="153"/>
        <v>17770</v>
      </c>
      <c r="M238" t="str">
        <f t="shared" si="154"/>
        <v>Thames Estuary &amp; Marshes</v>
      </c>
      <c r="N238">
        <f t="shared" si="155"/>
        <v>5210</v>
      </c>
      <c r="O238" t="str">
        <f t="shared" si="156"/>
        <v>Norsey Wood</v>
      </c>
      <c r="P238" t="s">
        <v>2312</v>
      </c>
      <c r="Q238" t="s">
        <v>2312</v>
      </c>
      <c r="R238" s="16">
        <f t="shared" si="157"/>
        <v>1628</v>
      </c>
      <c r="S238" s="3" t="str">
        <f t="shared" si="158"/>
        <v>Hutton Country Park</v>
      </c>
      <c r="T238">
        <f t="shared" si="159"/>
        <v>854</v>
      </c>
      <c r="U238">
        <f t="shared" si="160"/>
        <v>5493</v>
      </c>
      <c r="V238">
        <f t="shared" si="161"/>
        <v>855</v>
      </c>
      <c r="W238">
        <f t="shared" si="162"/>
        <v>185</v>
      </c>
      <c r="X238" s="17">
        <f t="shared" si="163"/>
        <v>196</v>
      </c>
      <c r="Y238">
        <f t="shared" si="164"/>
        <v>5088</v>
      </c>
      <c r="Z238">
        <f t="shared" si="165"/>
        <v>54</v>
      </c>
      <c r="AA238">
        <f t="shared" si="166"/>
        <v>3496</v>
      </c>
      <c r="AB238" s="12">
        <f t="shared" si="167"/>
        <v>5295</v>
      </c>
      <c r="AC238">
        <f t="shared" si="168"/>
        <v>4697</v>
      </c>
      <c r="AD238" s="12">
        <f t="shared" si="169"/>
        <v>1770</v>
      </c>
      <c r="AE238" s="12">
        <f t="shared" si="170"/>
        <v>1940</v>
      </c>
      <c r="AF238" s="11">
        <f t="shared" si="171"/>
        <v>587</v>
      </c>
      <c r="AG238" s="19">
        <f t="shared" si="172"/>
        <v>19367</v>
      </c>
      <c r="AH238">
        <f t="shared" si="173"/>
        <v>323</v>
      </c>
      <c r="AI238" t="str">
        <f t="shared" si="174"/>
        <v>II*</v>
      </c>
      <c r="AJ238">
        <f t="shared" si="175"/>
        <v>5711</v>
      </c>
      <c r="AK238">
        <f t="shared" si="176"/>
        <v>1081</v>
      </c>
      <c r="AL238" s="3">
        <f t="shared" si="177"/>
        <v>1174</v>
      </c>
      <c r="AM238">
        <f t="shared" si="178"/>
        <v>2866</v>
      </c>
      <c r="AN238">
        <f t="shared" si="179"/>
        <v>5393</v>
      </c>
      <c r="AO238" s="11">
        <f t="shared" si="180"/>
        <v>1815</v>
      </c>
      <c r="AP238" s="3">
        <f t="shared" si="181"/>
        <v>491</v>
      </c>
      <c r="AQ238" s="12" t="str">
        <f t="shared" si="182"/>
        <v>Adjacent, (100% overlap)</v>
      </c>
      <c r="AR238">
        <f t="shared" si="183"/>
        <v>8367</v>
      </c>
      <c r="AS238" s="13" t="str">
        <f t="shared" si="184"/>
        <v>Adjacent, (100% overlap)</v>
      </c>
      <c r="AT238" t="str">
        <f t="shared" si="185"/>
        <v/>
      </c>
      <c r="AU238" t="str">
        <f t="shared" si="186"/>
        <v/>
      </c>
      <c r="AV238" s="3">
        <f t="shared" si="187"/>
        <v>613</v>
      </c>
      <c r="AW238">
        <f t="shared" si="188"/>
        <v>0</v>
      </c>
      <c r="AX238">
        <f t="shared" si="189"/>
        <v>0</v>
      </c>
      <c r="AY238" s="11">
        <f t="shared" si="190"/>
        <v>100</v>
      </c>
      <c r="AZ238">
        <f t="shared" si="191"/>
        <v>0</v>
      </c>
    </row>
    <row r="239" spans="1:52">
      <c r="A239">
        <v>288</v>
      </c>
      <c r="B239" s="27" t="str">
        <f t="shared" si="144"/>
        <v>240</v>
      </c>
      <c r="C239" s="28" t="s">
        <v>2141</v>
      </c>
      <c r="D239" s="27" t="str">
        <f t="shared" si="145"/>
        <v/>
      </c>
      <c r="E239" t="str">
        <f t="shared" si="146"/>
        <v>0.65</v>
      </c>
      <c r="F239" t="str">
        <f t="shared" si="147"/>
        <v/>
      </c>
      <c r="G239" t="str">
        <f t="shared" si="148"/>
        <v/>
      </c>
      <c r="H239">
        <f t="shared" si="149"/>
        <v>4052</v>
      </c>
      <c r="I239" t="str">
        <f t="shared" si="150"/>
        <v>Brentwood AQMA No.4</v>
      </c>
      <c r="J239">
        <f t="shared" si="151"/>
        <v>12194</v>
      </c>
      <c r="K239" t="str">
        <f t="shared" si="152"/>
        <v>Epping Forest</v>
      </c>
      <c r="L239">
        <f t="shared" si="153"/>
        <v>21484</v>
      </c>
      <c r="M239" t="str">
        <f t="shared" si="154"/>
        <v>Thames Estuary &amp; Marshes</v>
      </c>
      <c r="N239" s="12">
        <f t="shared" si="155"/>
        <v>265</v>
      </c>
      <c r="O239" t="str">
        <f t="shared" si="156"/>
        <v>The Coppice, Kelvedon Hatch</v>
      </c>
      <c r="P239" t="s">
        <v>2312</v>
      </c>
      <c r="Q239" t="s">
        <v>2312</v>
      </c>
      <c r="R239" s="15">
        <f t="shared" si="157"/>
        <v>5581</v>
      </c>
      <c r="S239" s="3" t="str">
        <f t="shared" si="158"/>
        <v>The Manor</v>
      </c>
      <c r="T239" s="11">
        <f t="shared" si="159"/>
        <v>265</v>
      </c>
      <c r="U239">
        <f t="shared" si="160"/>
        <v>5776</v>
      </c>
      <c r="V239" s="11">
        <f t="shared" si="161"/>
        <v>265</v>
      </c>
      <c r="W239" s="11" t="str">
        <f t="shared" si="162"/>
        <v>Adjacent, (76% overlap)</v>
      </c>
      <c r="X239" s="18">
        <f t="shared" si="163"/>
        <v>63</v>
      </c>
      <c r="Y239">
        <f t="shared" si="164"/>
        <v>5560</v>
      </c>
      <c r="Z239">
        <f t="shared" si="165"/>
        <v>5</v>
      </c>
      <c r="AA239">
        <f t="shared" si="166"/>
        <v>951</v>
      </c>
      <c r="AB239" s="12">
        <f t="shared" si="167"/>
        <v>5360</v>
      </c>
      <c r="AC239">
        <f t="shared" si="168"/>
        <v>5368</v>
      </c>
      <c r="AD239" s="18">
        <f t="shared" si="169"/>
        <v>135</v>
      </c>
      <c r="AE239" s="12">
        <f t="shared" si="170"/>
        <v>5074</v>
      </c>
      <c r="AF239" s="18">
        <f t="shared" si="171"/>
        <v>136</v>
      </c>
      <c r="AG239" s="19">
        <f t="shared" si="172"/>
        <v>15771</v>
      </c>
      <c r="AH239">
        <f t="shared" si="173"/>
        <v>165</v>
      </c>
      <c r="AI239" t="str">
        <f t="shared" si="174"/>
        <v>II</v>
      </c>
      <c r="AJ239">
        <f t="shared" si="175"/>
        <v>3186</v>
      </c>
      <c r="AK239">
        <f t="shared" si="176"/>
        <v>410</v>
      </c>
      <c r="AL239" s="3">
        <f t="shared" si="177"/>
        <v>3186</v>
      </c>
      <c r="AM239">
        <f t="shared" si="178"/>
        <v>5487</v>
      </c>
      <c r="AN239">
        <f t="shared" si="179"/>
        <v>5101</v>
      </c>
      <c r="AO239" s="12">
        <f t="shared" si="180"/>
        <v>3078</v>
      </c>
      <c r="AP239" s="3">
        <f t="shared" si="181"/>
        <v>1978</v>
      </c>
      <c r="AQ239" s="11">
        <f t="shared" si="182"/>
        <v>159</v>
      </c>
      <c r="AR239">
        <f t="shared" si="183"/>
        <v>10245</v>
      </c>
      <c r="AS239" s="13" t="str">
        <f t="shared" si="184"/>
        <v>Adjacent, (100% overlap)</v>
      </c>
      <c r="AT239" t="str">
        <f t="shared" si="185"/>
        <v/>
      </c>
      <c r="AU239" t="str">
        <f t="shared" si="186"/>
        <v/>
      </c>
      <c r="AV239" s="3">
        <f t="shared" si="187"/>
        <v>210</v>
      </c>
      <c r="AW239">
        <f t="shared" si="188"/>
        <v>0</v>
      </c>
      <c r="AX239">
        <f t="shared" si="189"/>
        <v>0</v>
      </c>
      <c r="AY239" s="11">
        <f t="shared" si="190"/>
        <v>100</v>
      </c>
      <c r="AZ239">
        <f t="shared" si="191"/>
        <v>0</v>
      </c>
    </row>
    <row r="240" spans="1:52">
      <c r="A240">
        <v>289</v>
      </c>
      <c r="B240" s="27" t="str">
        <f t="shared" si="144"/>
        <v>241</v>
      </c>
      <c r="C240" s="28" t="s">
        <v>2146</v>
      </c>
      <c r="D240" s="27" t="str">
        <f t="shared" si="145"/>
        <v/>
      </c>
      <c r="E240" t="str">
        <f t="shared" si="146"/>
        <v>1.17</v>
      </c>
      <c r="F240" t="str">
        <f t="shared" si="147"/>
        <v/>
      </c>
      <c r="G240" t="str">
        <f t="shared" si="148"/>
        <v/>
      </c>
      <c r="H240">
        <f t="shared" si="149"/>
        <v>3437</v>
      </c>
      <c r="I240" t="str">
        <f t="shared" si="150"/>
        <v>Brentwood AQMA No.7</v>
      </c>
      <c r="J240">
        <f t="shared" si="151"/>
        <v>19110</v>
      </c>
      <c r="K240" t="str">
        <f t="shared" si="152"/>
        <v>Epping Forest</v>
      </c>
      <c r="L240">
        <f t="shared" si="153"/>
        <v>12514</v>
      </c>
      <c r="M240" t="str">
        <f t="shared" si="154"/>
        <v>Thames Estuary &amp; Marshes</v>
      </c>
      <c r="N240" s="12">
        <f t="shared" si="155"/>
        <v>678</v>
      </c>
      <c r="O240" t="str">
        <f t="shared" si="156"/>
        <v>Thorndon Park</v>
      </c>
      <c r="P240" t="s">
        <v>2312</v>
      </c>
      <c r="Q240" t="s">
        <v>2312</v>
      </c>
      <c r="R240" s="15">
        <f t="shared" si="157"/>
        <v>4061</v>
      </c>
      <c r="S240" s="3" t="str">
        <f t="shared" si="158"/>
        <v>Hutton Country Park</v>
      </c>
      <c r="T240">
        <f t="shared" si="159"/>
        <v>1025</v>
      </c>
      <c r="U240" t="str">
        <f t="shared" si="160"/>
        <v>Adjacent, (100% overlap)</v>
      </c>
      <c r="V240">
        <f t="shared" si="161"/>
        <v>608</v>
      </c>
      <c r="W240" s="11" t="str">
        <f t="shared" si="162"/>
        <v>Adjacent, (100% overlap)</v>
      </c>
      <c r="X240" s="17">
        <f t="shared" si="163"/>
        <v>188</v>
      </c>
      <c r="Y240">
        <f t="shared" si="164"/>
        <v>5484</v>
      </c>
      <c r="Z240">
        <f t="shared" si="165"/>
        <v>3097</v>
      </c>
      <c r="AA240">
        <f t="shared" si="166"/>
        <v>4075</v>
      </c>
      <c r="AB240" s="12">
        <f t="shared" si="167"/>
        <v>3512</v>
      </c>
      <c r="AC240">
        <f t="shared" si="168"/>
        <v>2680</v>
      </c>
      <c r="AD240" s="12">
        <f t="shared" si="169"/>
        <v>2399</v>
      </c>
      <c r="AE240" s="12">
        <f t="shared" si="170"/>
        <v>3081</v>
      </c>
      <c r="AF240" s="18">
        <f t="shared" si="171"/>
        <v>211</v>
      </c>
      <c r="AG240" s="18">
        <f t="shared" si="172"/>
        <v>30289</v>
      </c>
      <c r="AH240">
        <f t="shared" si="173"/>
        <v>218</v>
      </c>
      <c r="AI240" t="str">
        <f t="shared" si="174"/>
        <v>II</v>
      </c>
      <c r="AJ240" s="12">
        <f t="shared" si="175"/>
        <v>0</v>
      </c>
      <c r="AK240">
        <f t="shared" si="176"/>
        <v>1602</v>
      </c>
      <c r="AL240" s="13" t="str">
        <f t="shared" si="177"/>
        <v>Adjacent, (100% overlap)</v>
      </c>
      <c r="AM240">
        <f t="shared" si="178"/>
        <v>2378</v>
      </c>
      <c r="AN240">
        <f t="shared" si="179"/>
        <v>2801</v>
      </c>
      <c r="AO240" s="11">
        <f t="shared" si="180"/>
        <v>2233</v>
      </c>
      <c r="AP240" s="3">
        <f t="shared" si="181"/>
        <v>1185</v>
      </c>
      <c r="AQ240" s="12" t="str">
        <f t="shared" si="182"/>
        <v>Adjacent, (100% overlap)</v>
      </c>
      <c r="AR240">
        <f t="shared" si="183"/>
        <v>2201</v>
      </c>
      <c r="AS240" s="13" t="str">
        <f t="shared" si="184"/>
        <v>Adjacent, (93% overlap)</v>
      </c>
      <c r="AT240" t="str">
        <f t="shared" si="185"/>
        <v/>
      </c>
      <c r="AU240" t="str">
        <f t="shared" si="186"/>
        <v/>
      </c>
      <c r="AV240" s="3">
        <f t="shared" si="187"/>
        <v>248</v>
      </c>
      <c r="AW240">
        <f t="shared" si="188"/>
        <v>0</v>
      </c>
      <c r="AX240">
        <f t="shared" si="189"/>
        <v>0</v>
      </c>
      <c r="AY240">
        <f t="shared" si="190"/>
        <v>0</v>
      </c>
      <c r="AZ240">
        <f t="shared" si="191"/>
        <v>0</v>
      </c>
    </row>
    <row r="241" spans="1:52">
      <c r="A241">
        <v>290</v>
      </c>
      <c r="B241" s="27" t="str">
        <f t="shared" si="144"/>
        <v>242</v>
      </c>
      <c r="C241" s="28" t="s">
        <v>2155</v>
      </c>
      <c r="D241" s="27" t="str">
        <f t="shared" si="145"/>
        <v/>
      </c>
      <c r="E241" t="str">
        <f t="shared" si="146"/>
        <v>1.46</v>
      </c>
      <c r="F241" t="str">
        <f t="shared" si="147"/>
        <v/>
      </c>
      <c r="G241" t="str">
        <f t="shared" si="148"/>
        <v/>
      </c>
      <c r="H241">
        <f t="shared" si="149"/>
        <v>3784</v>
      </c>
      <c r="I241" t="str">
        <f t="shared" si="150"/>
        <v>Havering AQMA</v>
      </c>
      <c r="J241">
        <f t="shared" si="151"/>
        <v>20646</v>
      </c>
      <c r="K241" t="str">
        <f t="shared" si="152"/>
        <v>Epping Forest</v>
      </c>
      <c r="L241">
        <f t="shared" si="153"/>
        <v>10454</v>
      </c>
      <c r="M241" t="str">
        <f t="shared" si="154"/>
        <v>Thames Estuary &amp; Marshes</v>
      </c>
      <c r="N241" s="12">
        <f t="shared" si="155"/>
        <v>532</v>
      </c>
      <c r="O241" t="str">
        <f t="shared" si="156"/>
        <v>Thorndon Park</v>
      </c>
      <c r="P241" t="s">
        <v>2312</v>
      </c>
      <c r="Q241" t="s">
        <v>2312</v>
      </c>
      <c r="R241" s="15">
        <f t="shared" si="157"/>
        <v>5357</v>
      </c>
      <c r="S241" s="3" t="str">
        <f t="shared" si="158"/>
        <v>Hutton Country Park</v>
      </c>
      <c r="T241" s="11">
        <f t="shared" si="159"/>
        <v>369</v>
      </c>
      <c r="U241">
        <f t="shared" si="160"/>
        <v>12</v>
      </c>
      <c r="V241" s="11">
        <f t="shared" si="161"/>
        <v>160</v>
      </c>
      <c r="W241">
        <f t="shared" si="162"/>
        <v>154</v>
      </c>
      <c r="X241" s="18">
        <f t="shared" si="163"/>
        <v>82</v>
      </c>
      <c r="Y241">
        <f t="shared" si="164"/>
        <v>4618</v>
      </c>
      <c r="Z241">
        <f t="shared" si="165"/>
        <v>4824</v>
      </c>
      <c r="AA241">
        <f t="shared" si="166"/>
        <v>5165</v>
      </c>
      <c r="AB241" s="12">
        <f t="shared" si="167"/>
        <v>5253</v>
      </c>
      <c r="AC241">
        <f t="shared" si="168"/>
        <v>3946</v>
      </c>
      <c r="AD241" s="12">
        <f t="shared" si="169"/>
        <v>1619</v>
      </c>
      <c r="AE241" s="12">
        <f t="shared" si="170"/>
        <v>4297</v>
      </c>
      <c r="AF241" s="12">
        <f t="shared" si="171"/>
        <v>919</v>
      </c>
      <c r="AG241" s="17">
        <f t="shared" si="172"/>
        <v>28734</v>
      </c>
      <c r="AH241">
        <f t="shared" si="173"/>
        <v>392</v>
      </c>
      <c r="AI241" t="str">
        <f t="shared" si="174"/>
        <v>II</v>
      </c>
      <c r="AJ241" s="12">
        <f t="shared" si="175"/>
        <v>12</v>
      </c>
      <c r="AK241">
        <f t="shared" si="176"/>
        <v>1761</v>
      </c>
      <c r="AL241" s="14">
        <f t="shared" si="177"/>
        <v>12</v>
      </c>
      <c r="AM241">
        <f t="shared" si="178"/>
        <v>4129</v>
      </c>
      <c r="AN241">
        <f t="shared" si="179"/>
        <v>4008</v>
      </c>
      <c r="AO241" s="11">
        <f t="shared" si="180"/>
        <v>2072</v>
      </c>
      <c r="AP241" s="13" t="str">
        <f t="shared" si="181"/>
        <v>Adjacent, (27% overlap)</v>
      </c>
      <c r="AQ241" s="12" t="str">
        <f t="shared" si="182"/>
        <v>Adjacent, (100% overlap)</v>
      </c>
      <c r="AR241">
        <f t="shared" si="183"/>
        <v>425</v>
      </c>
      <c r="AS241" s="13" t="str">
        <f t="shared" si="184"/>
        <v>Adjacent, (100% overlap)</v>
      </c>
      <c r="AT241" t="str">
        <f t="shared" si="185"/>
        <v/>
      </c>
      <c r="AU241" t="str">
        <f t="shared" si="186"/>
        <v/>
      </c>
      <c r="AV241" s="3">
        <f t="shared" si="187"/>
        <v>156</v>
      </c>
      <c r="AW241">
        <f t="shared" si="188"/>
        <v>0</v>
      </c>
      <c r="AX241">
        <f t="shared" si="189"/>
        <v>0</v>
      </c>
      <c r="AY241" s="11">
        <f t="shared" si="190"/>
        <v>100</v>
      </c>
      <c r="AZ241">
        <f t="shared" si="191"/>
        <v>0</v>
      </c>
    </row>
    <row r="242" spans="1:52">
      <c r="A242">
        <v>291</v>
      </c>
      <c r="B242" s="27" t="str">
        <f t="shared" si="144"/>
        <v>243</v>
      </c>
      <c r="C242" s="28" t="s">
        <v>2160</v>
      </c>
      <c r="D242" s="27" t="str">
        <f t="shared" si="145"/>
        <v/>
      </c>
      <c r="E242" t="str">
        <f t="shared" si="146"/>
        <v>11.18</v>
      </c>
      <c r="F242" t="str">
        <f t="shared" si="147"/>
        <v/>
      </c>
      <c r="G242" t="str">
        <f t="shared" si="148"/>
        <v/>
      </c>
      <c r="H242" s="11">
        <f t="shared" si="149"/>
        <v>853</v>
      </c>
      <c r="I242" t="str">
        <f t="shared" si="150"/>
        <v>Brentwood AQMA No.6</v>
      </c>
      <c r="J242">
        <f t="shared" si="151"/>
        <v>20643</v>
      </c>
      <c r="K242" t="str">
        <f t="shared" si="152"/>
        <v>Epping Forest</v>
      </c>
      <c r="L242">
        <f t="shared" si="153"/>
        <v>18927</v>
      </c>
      <c r="M242" t="str">
        <f t="shared" si="154"/>
        <v>Thames Estuary &amp; Marshes</v>
      </c>
      <c r="N242">
        <f t="shared" si="155"/>
        <v>4926</v>
      </c>
      <c r="O242" t="str">
        <f t="shared" si="156"/>
        <v>Norsey Wood</v>
      </c>
      <c r="P242" t="s">
        <v>2312</v>
      </c>
      <c r="Q242" t="s">
        <v>2312</v>
      </c>
      <c r="R242" s="15">
        <f t="shared" si="157"/>
        <v>4040</v>
      </c>
      <c r="S242" s="3" t="str">
        <f t="shared" si="158"/>
        <v>Hutton Country Park</v>
      </c>
      <c r="T242">
        <f t="shared" si="159"/>
        <v>584</v>
      </c>
      <c r="U242">
        <f t="shared" si="160"/>
        <v>8377</v>
      </c>
      <c r="V242">
        <f t="shared" si="161"/>
        <v>516</v>
      </c>
      <c r="W242">
        <f t="shared" si="162"/>
        <v>366</v>
      </c>
      <c r="X242" s="18">
        <f t="shared" si="163"/>
        <v>11</v>
      </c>
      <c r="Y242">
        <f t="shared" si="164"/>
        <v>2151</v>
      </c>
      <c r="Z242">
        <f t="shared" si="165"/>
        <v>1677</v>
      </c>
      <c r="AA242">
        <f t="shared" si="166"/>
        <v>2189</v>
      </c>
      <c r="AB242" s="12">
        <f t="shared" si="167"/>
        <v>8192</v>
      </c>
      <c r="AC242">
        <f t="shared" si="168"/>
        <v>7574</v>
      </c>
      <c r="AD242" s="18">
        <f t="shared" si="169"/>
        <v>417</v>
      </c>
      <c r="AE242" s="18">
        <f t="shared" si="170"/>
        <v>330</v>
      </c>
      <c r="AF242" s="18">
        <f t="shared" si="171"/>
        <v>279</v>
      </c>
      <c r="AG242" s="19">
        <f t="shared" si="172"/>
        <v>20679</v>
      </c>
      <c r="AH242" s="11">
        <f t="shared" si="173"/>
        <v>19</v>
      </c>
      <c r="AI242" t="str">
        <f t="shared" si="174"/>
        <v>II</v>
      </c>
      <c r="AJ242">
        <f t="shared" si="175"/>
        <v>3498</v>
      </c>
      <c r="AK242">
        <f t="shared" si="176"/>
        <v>1297</v>
      </c>
      <c r="AL242" s="14">
        <f t="shared" si="177"/>
        <v>303</v>
      </c>
      <c r="AM242">
        <f t="shared" si="178"/>
        <v>5743</v>
      </c>
      <c r="AN242">
        <f t="shared" si="179"/>
        <v>8290</v>
      </c>
      <c r="AO242" s="17">
        <f t="shared" si="180"/>
        <v>764</v>
      </c>
      <c r="AP242" s="3">
        <f t="shared" si="181"/>
        <v>787</v>
      </c>
      <c r="AQ242" s="12" t="str">
        <f t="shared" si="182"/>
        <v>Adjacent, (100% overlap)</v>
      </c>
      <c r="AR242">
        <f t="shared" si="183"/>
        <v>10181</v>
      </c>
      <c r="AS242" s="13" t="str">
        <f t="shared" si="184"/>
        <v>Adjacent, (100% overlap)</v>
      </c>
      <c r="AT242" t="str">
        <f t="shared" si="185"/>
        <v/>
      </c>
      <c r="AU242" t="str">
        <f t="shared" si="186"/>
        <v/>
      </c>
      <c r="AV242" s="14" t="str">
        <f t="shared" si="187"/>
        <v>Adjacent, (98% overlap)</v>
      </c>
      <c r="AW242">
        <f t="shared" si="188"/>
        <v>0</v>
      </c>
      <c r="AX242">
        <f t="shared" si="189"/>
        <v>0</v>
      </c>
      <c r="AY242" s="11">
        <f t="shared" si="190"/>
        <v>100</v>
      </c>
      <c r="AZ242">
        <f t="shared" si="191"/>
        <v>0</v>
      </c>
    </row>
    <row r="243" spans="1:52">
      <c r="A243">
        <v>292</v>
      </c>
      <c r="B243" s="27" t="str">
        <f t="shared" si="144"/>
        <v>244</v>
      </c>
      <c r="C243" s="28" t="s">
        <v>2150</v>
      </c>
      <c r="D243" s="27" t="str">
        <f t="shared" si="145"/>
        <v/>
      </c>
      <c r="E243" t="str">
        <f t="shared" si="146"/>
        <v>1.03</v>
      </c>
      <c r="F243" t="str">
        <f t="shared" si="147"/>
        <v/>
      </c>
      <c r="G243" t="str">
        <f t="shared" si="148"/>
        <v/>
      </c>
      <c r="H243">
        <f t="shared" si="149"/>
        <v>4248</v>
      </c>
      <c r="I243" t="str">
        <f t="shared" si="150"/>
        <v>Havering AQMA</v>
      </c>
      <c r="J243">
        <f t="shared" si="151"/>
        <v>20131</v>
      </c>
      <c r="K243" t="str">
        <f t="shared" si="152"/>
        <v>Epping Forest</v>
      </c>
      <c r="L243">
        <f t="shared" si="153"/>
        <v>11609</v>
      </c>
      <c r="M243" t="str">
        <f t="shared" si="154"/>
        <v>Thames Estuary &amp; Marshes</v>
      </c>
      <c r="N243" s="12">
        <f t="shared" si="155"/>
        <v>479</v>
      </c>
      <c r="O243" t="str">
        <f t="shared" si="156"/>
        <v>Thorndon Park</v>
      </c>
      <c r="P243" t="s">
        <v>2312</v>
      </c>
      <c r="Q243" t="s">
        <v>2312</v>
      </c>
      <c r="R243" s="15">
        <f t="shared" si="157"/>
        <v>4451</v>
      </c>
      <c r="S243" s="3" t="str">
        <f t="shared" si="158"/>
        <v>Hutton Country Park</v>
      </c>
      <c r="T243">
        <f t="shared" si="159"/>
        <v>429</v>
      </c>
      <c r="U243">
        <f t="shared" si="160"/>
        <v>127</v>
      </c>
      <c r="V243" s="11">
        <f t="shared" si="161"/>
        <v>127</v>
      </c>
      <c r="W243" s="11" t="str">
        <f t="shared" si="162"/>
        <v>Adjacent, (60% overlap)</v>
      </c>
      <c r="X243" s="17">
        <f t="shared" si="163"/>
        <v>254</v>
      </c>
      <c r="Y243">
        <f t="shared" si="164"/>
        <v>4970</v>
      </c>
      <c r="Z243">
        <f t="shared" si="165"/>
        <v>4111</v>
      </c>
      <c r="AA243">
        <f t="shared" si="166"/>
        <v>4940</v>
      </c>
      <c r="AB243" s="12">
        <f t="shared" si="167"/>
        <v>4514</v>
      </c>
      <c r="AC243">
        <f t="shared" si="168"/>
        <v>3583</v>
      </c>
      <c r="AD243" s="12">
        <f t="shared" si="169"/>
        <v>2327</v>
      </c>
      <c r="AE243" s="12">
        <f t="shared" si="170"/>
        <v>3967</v>
      </c>
      <c r="AF243" s="18">
        <f t="shared" si="171"/>
        <v>84</v>
      </c>
      <c r="AG243" s="18">
        <f t="shared" si="172"/>
        <v>30289</v>
      </c>
      <c r="AH243" s="11">
        <f t="shared" si="173"/>
        <v>43</v>
      </c>
      <c r="AI243" t="str">
        <f t="shared" si="174"/>
        <v>II</v>
      </c>
      <c r="AJ243" s="11">
        <f t="shared" si="175"/>
        <v>140</v>
      </c>
      <c r="AK243">
        <f t="shared" si="176"/>
        <v>1053</v>
      </c>
      <c r="AL243" s="13" t="str">
        <f t="shared" si="177"/>
        <v>Adjacent, (0% overlap)</v>
      </c>
      <c r="AM243">
        <f t="shared" si="178"/>
        <v>3367</v>
      </c>
      <c r="AN243">
        <f t="shared" si="179"/>
        <v>3683</v>
      </c>
      <c r="AO243" s="11">
        <f t="shared" si="180"/>
        <v>2573</v>
      </c>
      <c r="AP243" s="3">
        <f t="shared" si="181"/>
        <v>970</v>
      </c>
      <c r="AQ243" s="12" t="str">
        <f t="shared" si="182"/>
        <v>Adjacent, (100% overlap)</v>
      </c>
      <c r="AR243">
        <f t="shared" si="183"/>
        <v>1545</v>
      </c>
      <c r="AS243" s="13" t="str">
        <f t="shared" si="184"/>
        <v>Adjacent, (100% overlap)</v>
      </c>
      <c r="AT243" t="str">
        <f t="shared" si="185"/>
        <v/>
      </c>
      <c r="AU243" t="str">
        <f t="shared" si="186"/>
        <v/>
      </c>
      <c r="AV243" s="3">
        <f t="shared" si="187"/>
        <v>75</v>
      </c>
      <c r="AW243">
        <f t="shared" si="188"/>
        <v>0</v>
      </c>
      <c r="AX243">
        <f t="shared" si="189"/>
        <v>0</v>
      </c>
      <c r="AY243" s="11">
        <f t="shared" si="190"/>
        <v>100</v>
      </c>
      <c r="AZ243">
        <f t="shared" si="191"/>
        <v>0</v>
      </c>
    </row>
    <row r="244" spans="1:52">
      <c r="A244">
        <v>293</v>
      </c>
      <c r="B244" s="27" t="str">
        <f t="shared" si="144"/>
        <v>245</v>
      </c>
      <c r="C244" s="28" t="s">
        <v>2011</v>
      </c>
      <c r="D244" s="27" t="str">
        <f t="shared" si="145"/>
        <v/>
      </c>
      <c r="E244" t="str">
        <f t="shared" si="146"/>
        <v>9.29</v>
      </c>
      <c r="F244" t="str">
        <f t="shared" si="147"/>
        <v/>
      </c>
      <c r="G244" t="str">
        <f t="shared" si="148"/>
        <v/>
      </c>
      <c r="H244">
        <f t="shared" si="149"/>
        <v>4389</v>
      </c>
      <c r="I244" t="str">
        <f t="shared" si="150"/>
        <v>Brentwood AQMA No.5</v>
      </c>
      <c r="J244">
        <f t="shared" si="151"/>
        <v>14160</v>
      </c>
      <c r="K244" t="str">
        <f t="shared" si="152"/>
        <v>Epping Forest</v>
      </c>
      <c r="L244">
        <f t="shared" si="153"/>
        <v>21436</v>
      </c>
      <c r="M244" t="str">
        <f t="shared" si="154"/>
        <v>Thames Estuary &amp; Marshes</v>
      </c>
      <c r="N244" s="11">
        <f t="shared" si="155"/>
        <v>1672</v>
      </c>
      <c r="O244" t="str">
        <f t="shared" si="156"/>
        <v>The Coppice, Kelvedon Hatch</v>
      </c>
      <c r="P244" t="s">
        <v>2312</v>
      </c>
      <c r="Q244" t="s">
        <v>2312</v>
      </c>
      <c r="R244" s="15">
        <f t="shared" si="157"/>
        <v>5528</v>
      </c>
      <c r="S244" s="3" t="str">
        <f t="shared" si="158"/>
        <v>Hutton Country Park</v>
      </c>
      <c r="T244">
        <f t="shared" si="159"/>
        <v>707</v>
      </c>
      <c r="U244">
        <f t="shared" si="160"/>
        <v>6270</v>
      </c>
      <c r="V244">
        <f t="shared" si="161"/>
        <v>595</v>
      </c>
      <c r="W244">
        <f t="shared" si="162"/>
        <v>104</v>
      </c>
      <c r="X244" s="18">
        <f t="shared" si="163"/>
        <v>6</v>
      </c>
      <c r="Y244">
        <f t="shared" si="164"/>
        <v>5522</v>
      </c>
      <c r="Z244">
        <f t="shared" si="165"/>
        <v>2204</v>
      </c>
      <c r="AA244">
        <f t="shared" si="166"/>
        <v>546</v>
      </c>
      <c r="AB244" s="12">
        <f t="shared" si="167"/>
        <v>5853</v>
      </c>
      <c r="AC244">
        <f t="shared" si="168"/>
        <v>5725</v>
      </c>
      <c r="AD244" s="12">
        <f t="shared" si="169"/>
        <v>1782</v>
      </c>
      <c r="AE244" s="12">
        <f t="shared" si="170"/>
        <v>5252</v>
      </c>
      <c r="AF244" s="12">
        <f t="shared" si="171"/>
        <v>1675</v>
      </c>
      <c r="AG244" s="19">
        <f t="shared" si="172"/>
        <v>19924</v>
      </c>
      <c r="AH244" s="11">
        <f t="shared" si="173"/>
        <v>19</v>
      </c>
      <c r="AI244" t="str">
        <f t="shared" si="174"/>
        <v>II</v>
      </c>
      <c r="AJ244">
        <f t="shared" si="175"/>
        <v>4793</v>
      </c>
      <c r="AK244">
        <f t="shared" si="176"/>
        <v>2514</v>
      </c>
      <c r="AL244" s="3">
        <f t="shared" si="177"/>
        <v>1326</v>
      </c>
      <c r="AM244">
        <f t="shared" si="178"/>
        <v>4935</v>
      </c>
      <c r="AN244">
        <f t="shared" si="179"/>
        <v>5714</v>
      </c>
      <c r="AO244" s="12">
        <f t="shared" si="180"/>
        <v>3174</v>
      </c>
      <c r="AP244" s="3">
        <f t="shared" si="181"/>
        <v>977</v>
      </c>
      <c r="AQ244">
        <f t="shared" si="182"/>
        <v>774</v>
      </c>
      <c r="AR244">
        <f t="shared" si="183"/>
        <v>11144</v>
      </c>
      <c r="AS244" s="13" t="str">
        <f t="shared" si="184"/>
        <v>Adjacent, (99% overlap)</v>
      </c>
      <c r="AT244" t="str">
        <f t="shared" si="185"/>
        <v/>
      </c>
      <c r="AU244" t="str">
        <f t="shared" si="186"/>
        <v/>
      </c>
      <c r="AV244" s="3">
        <f t="shared" si="187"/>
        <v>41</v>
      </c>
      <c r="AW244">
        <f t="shared" si="188"/>
        <v>0</v>
      </c>
      <c r="AX244">
        <f t="shared" si="189"/>
        <v>0</v>
      </c>
      <c r="AY244" s="11">
        <f t="shared" si="190"/>
        <v>100</v>
      </c>
      <c r="AZ244">
        <f t="shared" si="191"/>
        <v>0</v>
      </c>
    </row>
    <row r="245" spans="1:52">
      <c r="A245">
        <v>294</v>
      </c>
      <c r="B245" s="27" t="str">
        <f t="shared" si="144"/>
        <v>246</v>
      </c>
      <c r="C245" s="28" t="s">
        <v>2166</v>
      </c>
      <c r="D245" s="27" t="str">
        <f t="shared" si="145"/>
        <v/>
      </c>
      <c r="E245" t="str">
        <f t="shared" si="146"/>
        <v>0.83</v>
      </c>
      <c r="F245" t="str">
        <f t="shared" si="147"/>
        <v/>
      </c>
      <c r="G245" t="str">
        <f t="shared" si="148"/>
        <v/>
      </c>
      <c r="H245" s="11">
        <f t="shared" si="149"/>
        <v>242</v>
      </c>
      <c r="I245" t="str">
        <f t="shared" si="150"/>
        <v>Havering AQMA</v>
      </c>
      <c r="J245">
        <f t="shared" si="151"/>
        <v>11328</v>
      </c>
      <c r="K245" t="str">
        <f t="shared" si="152"/>
        <v>Epping Forest</v>
      </c>
      <c r="L245">
        <f t="shared" si="153"/>
        <v>19402</v>
      </c>
      <c r="M245" t="str">
        <f t="shared" si="154"/>
        <v>Thames Estuary &amp; Marshes</v>
      </c>
      <c r="N245">
        <f t="shared" si="155"/>
        <v>2034</v>
      </c>
      <c r="O245" t="str">
        <f t="shared" si="156"/>
        <v>Curtismill Green</v>
      </c>
      <c r="P245" t="s">
        <v>2312</v>
      </c>
      <c r="Q245" t="s">
        <v>2312</v>
      </c>
      <c r="R245" s="16">
        <f t="shared" si="157"/>
        <v>789</v>
      </c>
      <c r="S245" s="3" t="str">
        <f t="shared" si="158"/>
        <v>The Manor</v>
      </c>
      <c r="T245">
        <f t="shared" si="159"/>
        <v>614</v>
      </c>
      <c r="U245">
        <f t="shared" si="160"/>
        <v>2501</v>
      </c>
      <c r="V245" s="11">
        <f t="shared" si="161"/>
        <v>359</v>
      </c>
      <c r="W245">
        <f t="shared" si="162"/>
        <v>1</v>
      </c>
      <c r="X245" s="12">
        <f t="shared" si="163"/>
        <v>1914</v>
      </c>
      <c r="Y245">
        <f t="shared" si="164"/>
        <v>812</v>
      </c>
      <c r="Z245">
        <f t="shared" si="165"/>
        <v>2696</v>
      </c>
      <c r="AA245">
        <f t="shared" si="166"/>
        <v>1163</v>
      </c>
      <c r="AB245" s="12">
        <f t="shared" si="167"/>
        <v>4619</v>
      </c>
      <c r="AC245">
        <f t="shared" si="168"/>
        <v>4582</v>
      </c>
      <c r="AD245" s="12">
        <f t="shared" si="169"/>
        <v>3256</v>
      </c>
      <c r="AE245" s="12">
        <f t="shared" si="170"/>
        <v>3785</v>
      </c>
      <c r="AF245" s="12">
        <f t="shared" si="171"/>
        <v>2673</v>
      </c>
      <c r="AG245" s="19">
        <f t="shared" si="172"/>
        <v>24030</v>
      </c>
      <c r="AH245">
        <f t="shared" si="173"/>
        <v>133</v>
      </c>
      <c r="AI245" t="str">
        <f t="shared" si="174"/>
        <v>II</v>
      </c>
      <c r="AJ245">
        <f t="shared" si="175"/>
        <v>1014</v>
      </c>
      <c r="AK245">
        <f t="shared" si="176"/>
        <v>2141</v>
      </c>
      <c r="AL245" s="3">
        <f t="shared" si="177"/>
        <v>1012</v>
      </c>
      <c r="AM245">
        <f t="shared" si="178"/>
        <v>2851</v>
      </c>
      <c r="AN245">
        <f t="shared" si="179"/>
        <v>3613</v>
      </c>
      <c r="AO245" s="12">
        <f t="shared" si="180"/>
        <v>2762</v>
      </c>
      <c r="AP245" s="13" t="str">
        <f t="shared" si="181"/>
        <v>Adjacent, (55% overlap)</v>
      </c>
      <c r="AQ245" s="12" t="str">
        <f t="shared" si="182"/>
        <v>Adjacent, (100% overlap)</v>
      </c>
      <c r="AR245">
        <f t="shared" si="183"/>
        <v>6828</v>
      </c>
      <c r="AS245" s="13" t="str">
        <f t="shared" si="184"/>
        <v>Adjacent, (100% overlap)</v>
      </c>
      <c r="AT245" t="str">
        <f t="shared" si="185"/>
        <v/>
      </c>
      <c r="AU245" t="str">
        <f t="shared" si="186"/>
        <v/>
      </c>
      <c r="AV245" s="3">
        <f t="shared" si="187"/>
        <v>312</v>
      </c>
      <c r="AW245">
        <f t="shared" si="188"/>
        <v>0</v>
      </c>
      <c r="AX245">
        <f t="shared" si="189"/>
        <v>0</v>
      </c>
      <c r="AY245" s="11">
        <f t="shared" si="190"/>
        <v>100</v>
      </c>
      <c r="AZ245">
        <f t="shared" si="191"/>
        <v>0</v>
      </c>
    </row>
    <row r="246" spans="1:52">
      <c r="A246">
        <v>295</v>
      </c>
      <c r="B246" s="27" t="str">
        <f t="shared" si="144"/>
        <v>247</v>
      </c>
      <c r="C246" s="28" t="s">
        <v>2172</v>
      </c>
      <c r="D246" s="27" t="str">
        <f t="shared" si="145"/>
        <v/>
      </c>
      <c r="E246" t="str">
        <f t="shared" si="146"/>
        <v>0.62</v>
      </c>
      <c r="F246" t="str">
        <f t="shared" si="147"/>
        <v/>
      </c>
      <c r="G246" t="str">
        <f t="shared" si="148"/>
        <v/>
      </c>
      <c r="H246">
        <f t="shared" si="149"/>
        <v>3473</v>
      </c>
      <c r="I246" t="str">
        <f t="shared" si="150"/>
        <v>Brentwood AQMA No.5</v>
      </c>
      <c r="J246">
        <f t="shared" si="151"/>
        <v>20702</v>
      </c>
      <c r="K246" t="str">
        <f t="shared" si="152"/>
        <v>Epping Forest</v>
      </c>
      <c r="L246">
        <f t="shared" si="153"/>
        <v>14281</v>
      </c>
      <c r="M246" t="str">
        <f t="shared" si="154"/>
        <v>Thames Estuary &amp; Marshes</v>
      </c>
      <c r="N246">
        <f t="shared" si="155"/>
        <v>2779</v>
      </c>
      <c r="O246" t="str">
        <f t="shared" si="156"/>
        <v>Mill Meadows, Billericay</v>
      </c>
      <c r="P246" t="s">
        <v>2312</v>
      </c>
      <c r="Q246" t="s">
        <v>2312</v>
      </c>
      <c r="R246" s="16">
        <f t="shared" si="157"/>
        <v>1210</v>
      </c>
      <c r="S246" s="3" t="str">
        <f t="shared" si="158"/>
        <v>Hutton Country Park</v>
      </c>
      <c r="T246">
        <f t="shared" si="159"/>
        <v>813</v>
      </c>
      <c r="U246">
        <f t="shared" si="160"/>
        <v>3997</v>
      </c>
      <c r="V246">
        <f t="shared" si="161"/>
        <v>813</v>
      </c>
      <c r="W246">
        <f t="shared" si="162"/>
        <v>59</v>
      </c>
      <c r="X246" s="18">
        <f t="shared" si="163"/>
        <v>15</v>
      </c>
      <c r="Y246">
        <f t="shared" si="164"/>
        <v>2209</v>
      </c>
      <c r="Z246">
        <f t="shared" si="165"/>
        <v>3320</v>
      </c>
      <c r="AA246">
        <f t="shared" si="166"/>
        <v>6652</v>
      </c>
      <c r="AB246" s="12">
        <f t="shared" si="167"/>
        <v>5333</v>
      </c>
      <c r="AC246">
        <f t="shared" si="168"/>
        <v>4536</v>
      </c>
      <c r="AD246" s="12">
        <f t="shared" si="169"/>
        <v>2391</v>
      </c>
      <c r="AE246" s="12">
        <f t="shared" si="170"/>
        <v>2933</v>
      </c>
      <c r="AF246" s="12">
        <f t="shared" si="171"/>
        <v>1812</v>
      </c>
      <c r="AG246" s="19">
        <f t="shared" si="172"/>
        <v>16682</v>
      </c>
      <c r="AH246">
        <f t="shared" si="173"/>
        <v>470</v>
      </c>
      <c r="AI246" t="str">
        <f t="shared" si="174"/>
        <v>II</v>
      </c>
      <c r="AJ246">
        <f t="shared" si="175"/>
        <v>4032</v>
      </c>
      <c r="AK246">
        <f t="shared" si="176"/>
        <v>3204</v>
      </c>
      <c r="AL246" s="3">
        <f t="shared" si="177"/>
        <v>992</v>
      </c>
      <c r="AM246">
        <f t="shared" si="178"/>
        <v>3412</v>
      </c>
      <c r="AN246">
        <f t="shared" si="179"/>
        <v>5325</v>
      </c>
      <c r="AO246" s="11">
        <f t="shared" si="180"/>
        <v>2074</v>
      </c>
      <c r="AP246" s="3">
        <f t="shared" si="181"/>
        <v>67</v>
      </c>
      <c r="AQ246">
        <f t="shared" si="182"/>
        <v>847</v>
      </c>
      <c r="AR246">
        <f t="shared" si="183"/>
        <v>5113</v>
      </c>
      <c r="AS246" s="13" t="str">
        <f t="shared" si="184"/>
        <v>Adjacent, (100% overlap)</v>
      </c>
      <c r="AT246" t="str">
        <f t="shared" si="185"/>
        <v/>
      </c>
      <c r="AU246" t="str">
        <f t="shared" si="186"/>
        <v/>
      </c>
      <c r="AV246" s="3">
        <f t="shared" si="187"/>
        <v>782</v>
      </c>
      <c r="AW246">
        <f t="shared" si="188"/>
        <v>0</v>
      </c>
      <c r="AX246">
        <f t="shared" si="189"/>
        <v>0</v>
      </c>
      <c r="AY246" s="11">
        <f t="shared" si="190"/>
        <v>100</v>
      </c>
      <c r="AZ246">
        <f t="shared" si="191"/>
        <v>0</v>
      </c>
    </row>
    <row r="247" spans="1:52">
      <c r="A247">
        <v>296</v>
      </c>
      <c r="B247" s="27" t="str">
        <f t="shared" si="144"/>
        <v>248</v>
      </c>
      <c r="C247" s="28" t="s">
        <v>2176</v>
      </c>
      <c r="D247" s="27" t="str">
        <f t="shared" si="145"/>
        <v/>
      </c>
      <c r="E247" t="str">
        <f t="shared" si="146"/>
        <v>3.82</v>
      </c>
      <c r="F247" t="str">
        <f t="shared" si="147"/>
        <v/>
      </c>
      <c r="G247" t="str">
        <f t="shared" si="148"/>
        <v/>
      </c>
      <c r="H247">
        <f t="shared" si="149"/>
        <v>6480</v>
      </c>
      <c r="I247" t="str">
        <f t="shared" si="150"/>
        <v>Havering AQMA</v>
      </c>
      <c r="J247">
        <f t="shared" si="151"/>
        <v>10759</v>
      </c>
      <c r="K247" t="str">
        <f t="shared" si="152"/>
        <v>Epping Forest</v>
      </c>
      <c r="L247">
        <f t="shared" si="153"/>
        <v>24224</v>
      </c>
      <c r="M247" t="str">
        <f t="shared" si="154"/>
        <v>Thames Estuary &amp; Marshes</v>
      </c>
      <c r="N247">
        <f t="shared" si="155"/>
        <v>2031</v>
      </c>
      <c r="O247" t="str">
        <f t="shared" si="156"/>
        <v>The Coppice, Kelvedon Hatch</v>
      </c>
      <c r="P247" t="s">
        <v>2312</v>
      </c>
      <c r="Q247" t="s">
        <v>2312</v>
      </c>
      <c r="R247" s="15">
        <f t="shared" si="157"/>
        <v>6165</v>
      </c>
      <c r="S247" s="3" t="str">
        <f t="shared" si="158"/>
        <v>Weald Common Flood Meadow</v>
      </c>
      <c r="T247">
        <f t="shared" si="159"/>
        <v>632</v>
      </c>
      <c r="U247">
        <f t="shared" si="160"/>
        <v>8531</v>
      </c>
      <c r="V247">
        <f t="shared" si="161"/>
        <v>630</v>
      </c>
      <c r="W247">
        <f t="shared" si="162"/>
        <v>120</v>
      </c>
      <c r="X247" s="18">
        <f t="shared" si="163"/>
        <v>9</v>
      </c>
      <c r="Y247">
        <f t="shared" si="164"/>
        <v>5312</v>
      </c>
      <c r="Z247">
        <f t="shared" si="165"/>
        <v>2417</v>
      </c>
      <c r="AA247">
        <f t="shared" si="166"/>
        <v>2172</v>
      </c>
      <c r="AB247" s="12">
        <f t="shared" si="167"/>
        <v>8114</v>
      </c>
      <c r="AC247">
        <f t="shared" si="168"/>
        <v>8114</v>
      </c>
      <c r="AD247" s="12">
        <f t="shared" si="169"/>
        <v>2399</v>
      </c>
      <c r="AE247" s="12">
        <f t="shared" si="170"/>
        <v>7829</v>
      </c>
      <c r="AF247" s="12">
        <f t="shared" si="171"/>
        <v>2633</v>
      </c>
      <c r="AG247" s="19">
        <f t="shared" si="172"/>
        <v>15771</v>
      </c>
      <c r="AH247">
        <f t="shared" si="173"/>
        <v>461</v>
      </c>
      <c r="AI247" t="str">
        <f t="shared" si="174"/>
        <v>II</v>
      </c>
      <c r="AJ247">
        <f t="shared" si="175"/>
        <v>3562</v>
      </c>
      <c r="AK247">
        <f t="shared" si="176"/>
        <v>2920</v>
      </c>
      <c r="AL247" s="3">
        <f t="shared" si="177"/>
        <v>4245</v>
      </c>
      <c r="AM247">
        <f t="shared" si="178"/>
        <v>8024</v>
      </c>
      <c r="AN247">
        <f t="shared" si="179"/>
        <v>7857</v>
      </c>
      <c r="AO247" s="18">
        <f t="shared" si="180"/>
        <v>495</v>
      </c>
      <c r="AP247" s="13" t="str">
        <f t="shared" si="181"/>
        <v>Adjacent, (36% overlap)</v>
      </c>
      <c r="AQ247" s="12" t="str">
        <f t="shared" si="182"/>
        <v>Adjacent, (100% overlap)</v>
      </c>
      <c r="AR247">
        <f t="shared" si="183"/>
        <v>12926</v>
      </c>
      <c r="AS247" s="13" t="str">
        <f t="shared" si="184"/>
        <v>Adjacent, (100% overlap)</v>
      </c>
      <c r="AT247" t="str">
        <f t="shared" si="185"/>
        <v/>
      </c>
      <c r="AU247" t="str">
        <f t="shared" si="186"/>
        <v/>
      </c>
      <c r="AV247" s="3">
        <f t="shared" si="187"/>
        <v>623</v>
      </c>
      <c r="AW247">
        <f t="shared" si="188"/>
        <v>0</v>
      </c>
      <c r="AX247">
        <f t="shared" si="189"/>
        <v>0</v>
      </c>
      <c r="AY247" s="11">
        <f t="shared" si="190"/>
        <v>100</v>
      </c>
      <c r="AZ247">
        <f t="shared" si="191"/>
        <v>0</v>
      </c>
    </row>
    <row r="248" spans="1:52">
      <c r="A248">
        <v>297</v>
      </c>
      <c r="B248" s="27" t="str">
        <f t="shared" si="144"/>
        <v>249</v>
      </c>
      <c r="C248" s="28" t="s">
        <v>2180</v>
      </c>
      <c r="D248" s="27" t="str">
        <f t="shared" si="145"/>
        <v/>
      </c>
      <c r="E248" t="str">
        <f t="shared" si="146"/>
        <v>0.16</v>
      </c>
      <c r="F248" t="str">
        <f t="shared" si="147"/>
        <v/>
      </c>
      <c r="G248" t="str">
        <f t="shared" si="148"/>
        <v/>
      </c>
      <c r="H248">
        <f t="shared" si="149"/>
        <v>4358</v>
      </c>
      <c r="I248" t="str">
        <f t="shared" si="150"/>
        <v>Brentwood AQMA No.6</v>
      </c>
      <c r="J248">
        <f t="shared" si="151"/>
        <v>15534</v>
      </c>
      <c r="K248" t="str">
        <f t="shared" si="152"/>
        <v>Epping Forest</v>
      </c>
      <c r="L248">
        <f t="shared" si="153"/>
        <v>22405</v>
      </c>
      <c r="M248" t="str">
        <f t="shared" si="154"/>
        <v>Thames Estuary &amp; Marshes</v>
      </c>
      <c r="N248">
        <f t="shared" si="155"/>
        <v>3725</v>
      </c>
      <c r="O248" t="str">
        <f t="shared" si="156"/>
        <v>The Coppice, Kelvedon Hatch</v>
      </c>
      <c r="P248" t="s">
        <v>2312</v>
      </c>
      <c r="Q248" t="s">
        <v>2312</v>
      </c>
      <c r="R248" s="15">
        <f t="shared" si="157"/>
        <v>6148</v>
      </c>
      <c r="S248" s="3" t="str">
        <f t="shared" si="158"/>
        <v>Hutton Country Park</v>
      </c>
      <c r="T248">
        <f t="shared" si="159"/>
        <v>730</v>
      </c>
      <c r="U248">
        <f t="shared" si="160"/>
        <v>8014</v>
      </c>
      <c r="V248" s="11">
        <f t="shared" si="161"/>
        <v>80</v>
      </c>
      <c r="W248" s="11" t="str">
        <f t="shared" si="162"/>
        <v>Adjacent, (48% overlap)</v>
      </c>
      <c r="X248" s="18">
        <f t="shared" si="163"/>
        <v>103</v>
      </c>
      <c r="Y248">
        <f t="shared" si="164"/>
        <v>3841</v>
      </c>
      <c r="Z248">
        <f t="shared" si="165"/>
        <v>4387</v>
      </c>
      <c r="AA248">
        <f t="shared" si="166"/>
        <v>523</v>
      </c>
      <c r="AB248" s="12">
        <f t="shared" si="167"/>
        <v>7625</v>
      </c>
      <c r="AC248">
        <f t="shared" si="168"/>
        <v>7428</v>
      </c>
      <c r="AD248" s="18">
        <f t="shared" si="169"/>
        <v>458</v>
      </c>
      <c r="AE248" s="12">
        <f t="shared" si="170"/>
        <v>4892</v>
      </c>
      <c r="AF248" s="18">
        <f t="shared" si="171"/>
        <v>44</v>
      </c>
      <c r="AG248" s="18">
        <f t="shared" si="172"/>
        <v>29778</v>
      </c>
      <c r="AH248">
        <f t="shared" si="173"/>
        <v>58</v>
      </c>
      <c r="AI248" t="str">
        <f t="shared" si="174"/>
        <v>II</v>
      </c>
      <c r="AJ248">
        <f t="shared" si="175"/>
        <v>6779</v>
      </c>
      <c r="AK248">
        <f t="shared" si="176"/>
        <v>2001</v>
      </c>
      <c r="AL248" s="13" t="str">
        <f t="shared" si="177"/>
        <v>Adjacent, (100% overlap)</v>
      </c>
      <c r="AM248">
        <f t="shared" si="178"/>
        <v>6161</v>
      </c>
      <c r="AN248">
        <f t="shared" si="179"/>
        <v>7546</v>
      </c>
      <c r="AO248" s="12">
        <f t="shared" si="180"/>
        <v>4060</v>
      </c>
      <c r="AP248" s="13" t="str">
        <f t="shared" si="181"/>
        <v>Adjacent, (33% overlap)</v>
      </c>
      <c r="AQ248">
        <f t="shared" si="182"/>
        <v>606</v>
      </c>
      <c r="AR248">
        <f t="shared" si="183"/>
        <v>12619</v>
      </c>
      <c r="AS248" s="13" t="str">
        <f t="shared" si="184"/>
        <v>Adjacent, (100% overlap)</v>
      </c>
      <c r="AT248" t="str">
        <f t="shared" si="185"/>
        <v/>
      </c>
      <c r="AU248" t="str">
        <f t="shared" si="186"/>
        <v/>
      </c>
      <c r="AV248" s="3">
        <f t="shared" si="187"/>
        <v>209</v>
      </c>
      <c r="AW248">
        <f t="shared" si="188"/>
        <v>0</v>
      </c>
      <c r="AX248">
        <f t="shared" si="189"/>
        <v>0</v>
      </c>
      <c r="AY248" s="11">
        <f t="shared" si="190"/>
        <v>100</v>
      </c>
      <c r="AZ248">
        <f t="shared" si="191"/>
        <v>0</v>
      </c>
    </row>
    <row r="249" spans="1:52">
      <c r="A249">
        <v>298</v>
      </c>
      <c r="B249" s="27" t="str">
        <f t="shared" si="144"/>
        <v>250</v>
      </c>
      <c r="C249" s="28" t="s">
        <v>2184</v>
      </c>
      <c r="D249" s="27" t="str">
        <f t="shared" si="145"/>
        <v/>
      </c>
      <c r="E249" t="str">
        <f t="shared" si="146"/>
        <v>1.11</v>
      </c>
      <c r="F249" t="str">
        <f t="shared" si="147"/>
        <v/>
      </c>
      <c r="G249" t="str">
        <f t="shared" si="148"/>
        <v/>
      </c>
      <c r="H249">
        <f t="shared" si="149"/>
        <v>4314</v>
      </c>
      <c r="I249" t="str">
        <f t="shared" si="150"/>
        <v>Brentwood AQMA No.6</v>
      </c>
      <c r="J249">
        <f t="shared" si="151"/>
        <v>15670</v>
      </c>
      <c r="K249" t="str">
        <f t="shared" si="152"/>
        <v>Epping Forest</v>
      </c>
      <c r="L249">
        <f t="shared" si="153"/>
        <v>22611</v>
      </c>
      <c r="M249" t="str">
        <f t="shared" si="154"/>
        <v>Thames Estuary &amp; Marshes</v>
      </c>
      <c r="N249">
        <f t="shared" si="155"/>
        <v>4000</v>
      </c>
      <c r="O249" t="str">
        <f t="shared" si="156"/>
        <v>The Coppice, Kelvedon Hatch</v>
      </c>
      <c r="P249" t="s">
        <v>2312</v>
      </c>
      <c r="Q249" t="s">
        <v>2312</v>
      </c>
      <c r="R249" s="15">
        <f t="shared" si="157"/>
        <v>6345</v>
      </c>
      <c r="S249" s="3" t="str">
        <f t="shared" si="158"/>
        <v>Hutton Country Park</v>
      </c>
      <c r="T249">
        <f t="shared" si="159"/>
        <v>879</v>
      </c>
      <c r="U249">
        <f t="shared" si="160"/>
        <v>8317</v>
      </c>
      <c r="V249">
        <f t="shared" si="161"/>
        <v>407</v>
      </c>
      <c r="W249">
        <f t="shared" si="162"/>
        <v>265</v>
      </c>
      <c r="X249" s="18">
        <f t="shared" si="163"/>
        <v>26</v>
      </c>
      <c r="Y249">
        <f t="shared" si="164"/>
        <v>3418</v>
      </c>
      <c r="Z249">
        <f t="shared" si="165"/>
        <v>4668</v>
      </c>
      <c r="AA249">
        <f t="shared" si="166"/>
        <v>826</v>
      </c>
      <c r="AB249" s="12">
        <f t="shared" si="167"/>
        <v>7931</v>
      </c>
      <c r="AC249">
        <f t="shared" si="168"/>
        <v>7728</v>
      </c>
      <c r="AD249" s="18">
        <f t="shared" si="169"/>
        <v>430</v>
      </c>
      <c r="AE249" s="12">
        <f t="shared" si="170"/>
        <v>4884</v>
      </c>
      <c r="AF249" s="18">
        <f t="shared" si="171"/>
        <v>191</v>
      </c>
      <c r="AG249" s="18">
        <f t="shared" si="172"/>
        <v>29778</v>
      </c>
      <c r="AH249">
        <f t="shared" si="173"/>
        <v>117</v>
      </c>
      <c r="AI249" t="str">
        <f t="shared" si="174"/>
        <v>II</v>
      </c>
      <c r="AJ249">
        <f t="shared" si="175"/>
        <v>6759</v>
      </c>
      <c r="AK249">
        <f t="shared" si="176"/>
        <v>1593</v>
      </c>
      <c r="AL249" s="14">
        <f t="shared" si="177"/>
        <v>114</v>
      </c>
      <c r="AM249">
        <f t="shared" si="178"/>
        <v>6425</v>
      </c>
      <c r="AN249">
        <f t="shared" si="179"/>
        <v>7856</v>
      </c>
      <c r="AO249" s="12">
        <f t="shared" si="180"/>
        <v>4181</v>
      </c>
      <c r="AP249" s="3">
        <f t="shared" si="181"/>
        <v>242</v>
      </c>
      <c r="AQ249">
        <f t="shared" si="182"/>
        <v>750</v>
      </c>
      <c r="AR249">
        <f t="shared" si="183"/>
        <v>12881</v>
      </c>
      <c r="AS249" s="13" t="str">
        <f t="shared" si="184"/>
        <v>Adjacent, (93% overlap)</v>
      </c>
      <c r="AT249" t="str">
        <f t="shared" si="185"/>
        <v/>
      </c>
      <c r="AU249" t="str">
        <f t="shared" si="186"/>
        <v/>
      </c>
      <c r="AV249" s="3">
        <f t="shared" si="187"/>
        <v>394</v>
      </c>
      <c r="AW249">
        <f t="shared" si="188"/>
        <v>0</v>
      </c>
      <c r="AX249">
        <f t="shared" si="189"/>
        <v>0</v>
      </c>
      <c r="AY249" s="11">
        <f t="shared" si="190"/>
        <v>100</v>
      </c>
      <c r="AZ249">
        <f t="shared" si="191"/>
        <v>0</v>
      </c>
    </row>
    <row r="250" spans="1:52">
      <c r="A250">
        <v>299</v>
      </c>
      <c r="B250" s="27" t="str">
        <f t="shared" si="144"/>
        <v>251</v>
      </c>
      <c r="C250" s="28" t="s">
        <v>2203</v>
      </c>
      <c r="D250" s="27" t="str">
        <f t="shared" si="145"/>
        <v/>
      </c>
      <c r="E250" t="str">
        <f t="shared" si="146"/>
        <v>1.56</v>
      </c>
      <c r="F250" t="str">
        <f t="shared" si="147"/>
        <v/>
      </c>
      <c r="G250" t="str">
        <f t="shared" si="148"/>
        <v/>
      </c>
      <c r="H250">
        <f t="shared" si="149"/>
        <v>3974</v>
      </c>
      <c r="I250" t="str">
        <f t="shared" si="150"/>
        <v>Brentwood AQMA No.6</v>
      </c>
      <c r="J250">
        <f t="shared" si="151"/>
        <v>16151</v>
      </c>
      <c r="K250" t="str">
        <f t="shared" si="152"/>
        <v>Epping Forest</v>
      </c>
      <c r="L250">
        <f t="shared" si="153"/>
        <v>22502</v>
      </c>
      <c r="M250" t="str">
        <f t="shared" si="154"/>
        <v>Thames Estuary &amp; Marshes</v>
      </c>
      <c r="N250">
        <f t="shared" si="155"/>
        <v>4437</v>
      </c>
      <c r="O250" t="str">
        <f t="shared" si="156"/>
        <v>The Coppice, Kelvedon Hatch</v>
      </c>
      <c r="P250" t="s">
        <v>2312</v>
      </c>
      <c r="Q250" t="s">
        <v>2312</v>
      </c>
      <c r="R250" s="15">
        <f t="shared" si="157"/>
        <v>6240</v>
      </c>
      <c r="S250" s="3" t="str">
        <f t="shared" si="158"/>
        <v>Hutton Country Park</v>
      </c>
      <c r="T250">
        <f t="shared" si="159"/>
        <v>646</v>
      </c>
      <c r="U250">
        <f t="shared" si="160"/>
        <v>8464</v>
      </c>
      <c r="V250">
        <f t="shared" si="161"/>
        <v>644</v>
      </c>
      <c r="W250">
        <f t="shared" si="162"/>
        <v>644</v>
      </c>
      <c r="X250" s="18">
        <f t="shared" si="163"/>
        <v>86</v>
      </c>
      <c r="Y250">
        <f t="shared" si="164"/>
        <v>3098</v>
      </c>
      <c r="Z250">
        <f t="shared" si="165"/>
        <v>4444</v>
      </c>
      <c r="AA250">
        <f t="shared" si="166"/>
        <v>1074</v>
      </c>
      <c r="AB250" s="12">
        <f t="shared" si="167"/>
        <v>8087</v>
      </c>
      <c r="AC250">
        <f t="shared" si="168"/>
        <v>7867</v>
      </c>
      <c r="AD250" s="11">
        <f t="shared" si="169"/>
        <v>902</v>
      </c>
      <c r="AE250" s="12">
        <f t="shared" si="170"/>
        <v>4561</v>
      </c>
      <c r="AF250" s="11">
        <f t="shared" si="171"/>
        <v>605</v>
      </c>
      <c r="AG250" s="18">
        <f t="shared" si="172"/>
        <v>29778</v>
      </c>
      <c r="AH250" s="11">
        <f t="shared" si="173"/>
        <v>47</v>
      </c>
      <c r="AI250" t="str">
        <f t="shared" si="174"/>
        <v>II</v>
      </c>
      <c r="AJ250">
        <f t="shared" si="175"/>
        <v>6457</v>
      </c>
      <c r="AK250">
        <f t="shared" si="176"/>
        <v>1421</v>
      </c>
      <c r="AL250" s="3">
        <f t="shared" si="177"/>
        <v>529</v>
      </c>
      <c r="AM250">
        <f t="shared" si="178"/>
        <v>6469</v>
      </c>
      <c r="AN250">
        <f t="shared" si="179"/>
        <v>8031</v>
      </c>
      <c r="AO250" s="12">
        <f t="shared" si="180"/>
        <v>4661</v>
      </c>
      <c r="AP250" s="3">
        <f t="shared" si="181"/>
        <v>626</v>
      </c>
      <c r="AQ250">
        <f t="shared" si="182"/>
        <v>558</v>
      </c>
      <c r="AR250">
        <f t="shared" si="183"/>
        <v>12898</v>
      </c>
      <c r="AS250" s="13" t="str">
        <f t="shared" si="184"/>
        <v>Adjacent, (100% overlap)</v>
      </c>
      <c r="AT250" t="str">
        <f t="shared" si="185"/>
        <v/>
      </c>
      <c r="AU250" t="str">
        <f t="shared" si="186"/>
        <v/>
      </c>
      <c r="AV250" s="3">
        <f t="shared" si="187"/>
        <v>275</v>
      </c>
      <c r="AW250">
        <f t="shared" si="188"/>
        <v>0</v>
      </c>
      <c r="AX250">
        <f t="shared" si="189"/>
        <v>0</v>
      </c>
      <c r="AY250" s="11">
        <f t="shared" si="190"/>
        <v>100</v>
      </c>
      <c r="AZ250">
        <f t="shared" si="191"/>
        <v>0</v>
      </c>
    </row>
    <row r="251" spans="1:52">
      <c r="A251">
        <v>300</v>
      </c>
      <c r="B251" s="27" t="str">
        <f t="shared" si="144"/>
        <v>252</v>
      </c>
      <c r="C251" s="28" t="s">
        <v>2209</v>
      </c>
      <c r="D251" s="27" t="str">
        <f t="shared" si="145"/>
        <v/>
      </c>
      <c r="E251" t="str">
        <f t="shared" si="146"/>
        <v>0.15</v>
      </c>
      <c r="F251" t="str">
        <f t="shared" si="147"/>
        <v/>
      </c>
      <c r="G251" t="str">
        <f t="shared" si="148"/>
        <v/>
      </c>
      <c r="H251">
        <f t="shared" si="149"/>
        <v>4021</v>
      </c>
      <c r="I251" t="str">
        <f t="shared" si="150"/>
        <v>Brentwood AQMA No.6</v>
      </c>
      <c r="J251">
        <f t="shared" si="151"/>
        <v>16088</v>
      </c>
      <c r="K251" t="str">
        <f t="shared" si="152"/>
        <v>Epping Forest</v>
      </c>
      <c r="L251">
        <f t="shared" si="153"/>
        <v>22470</v>
      </c>
      <c r="M251" t="str">
        <f t="shared" si="154"/>
        <v>Thames Estuary &amp; Marshes</v>
      </c>
      <c r="N251">
        <f t="shared" si="155"/>
        <v>4339</v>
      </c>
      <c r="O251" t="str">
        <f t="shared" si="156"/>
        <v>The Coppice, Kelvedon Hatch</v>
      </c>
      <c r="P251" t="s">
        <v>2312</v>
      </c>
      <c r="Q251" t="s">
        <v>2312</v>
      </c>
      <c r="R251" s="15">
        <f t="shared" si="157"/>
        <v>6204</v>
      </c>
      <c r="S251" s="3" t="str">
        <f t="shared" si="158"/>
        <v>Hutton Country Park</v>
      </c>
      <c r="T251">
        <f t="shared" si="159"/>
        <v>635</v>
      </c>
      <c r="U251">
        <f t="shared" si="160"/>
        <v>8371</v>
      </c>
      <c r="V251">
        <f t="shared" si="161"/>
        <v>633</v>
      </c>
      <c r="W251">
        <f t="shared" si="162"/>
        <v>567</v>
      </c>
      <c r="X251" s="18">
        <f t="shared" si="163"/>
        <v>36</v>
      </c>
      <c r="Y251">
        <f t="shared" si="164"/>
        <v>3351</v>
      </c>
      <c r="Z251">
        <f t="shared" si="165"/>
        <v>4443</v>
      </c>
      <c r="AA251">
        <f t="shared" si="166"/>
        <v>969</v>
      </c>
      <c r="AB251" s="12">
        <f t="shared" si="167"/>
        <v>7993</v>
      </c>
      <c r="AC251">
        <f t="shared" si="168"/>
        <v>7775</v>
      </c>
      <c r="AD251" s="11">
        <f t="shared" si="169"/>
        <v>849</v>
      </c>
      <c r="AE251" s="12">
        <f t="shared" si="170"/>
        <v>4599</v>
      </c>
      <c r="AF251" s="11">
        <f t="shared" si="171"/>
        <v>517</v>
      </c>
      <c r="AG251" s="18">
        <f t="shared" si="172"/>
        <v>29778</v>
      </c>
      <c r="AH251" s="11">
        <f t="shared" si="173"/>
        <v>40</v>
      </c>
      <c r="AI251" t="str">
        <f t="shared" si="174"/>
        <v>II</v>
      </c>
      <c r="AJ251">
        <f t="shared" si="175"/>
        <v>6629</v>
      </c>
      <c r="AK251">
        <f t="shared" si="176"/>
        <v>1655</v>
      </c>
      <c r="AL251" s="3">
        <f t="shared" si="177"/>
        <v>444</v>
      </c>
      <c r="AM251">
        <f t="shared" si="178"/>
        <v>6390</v>
      </c>
      <c r="AN251">
        <f t="shared" si="179"/>
        <v>7934</v>
      </c>
      <c r="AO251" s="12">
        <f t="shared" si="180"/>
        <v>4600</v>
      </c>
      <c r="AP251" s="3">
        <f t="shared" si="181"/>
        <v>532</v>
      </c>
      <c r="AQ251">
        <f t="shared" si="182"/>
        <v>550</v>
      </c>
      <c r="AR251">
        <f t="shared" si="183"/>
        <v>12828</v>
      </c>
      <c r="AS251" s="13" t="str">
        <f t="shared" si="184"/>
        <v>Adjacent, (100% overlap)</v>
      </c>
      <c r="AT251" t="str">
        <f t="shared" si="185"/>
        <v/>
      </c>
      <c r="AU251" t="str">
        <f t="shared" si="186"/>
        <v/>
      </c>
      <c r="AV251" s="3">
        <f t="shared" si="187"/>
        <v>526</v>
      </c>
      <c r="AW251">
        <f t="shared" si="188"/>
        <v>0</v>
      </c>
      <c r="AX251">
        <f t="shared" si="189"/>
        <v>0</v>
      </c>
      <c r="AY251" s="11">
        <f t="shared" si="190"/>
        <v>100</v>
      </c>
      <c r="AZ251">
        <f t="shared" si="191"/>
        <v>0</v>
      </c>
    </row>
    <row r="252" spans="1:52">
      <c r="A252">
        <v>301</v>
      </c>
      <c r="B252" s="27" t="str">
        <f t="shared" si="144"/>
        <v>253</v>
      </c>
      <c r="C252" s="28" t="s">
        <v>2213</v>
      </c>
      <c r="D252" s="27" t="str">
        <f t="shared" si="145"/>
        <v/>
      </c>
      <c r="E252" t="str">
        <f t="shared" si="146"/>
        <v>5.51</v>
      </c>
      <c r="F252" t="str">
        <f t="shared" si="147"/>
        <v/>
      </c>
      <c r="G252" t="str">
        <f t="shared" si="148"/>
        <v/>
      </c>
      <c r="H252" s="11">
        <f t="shared" si="149"/>
        <v>725</v>
      </c>
      <c r="I252" t="str">
        <f t="shared" si="150"/>
        <v>Brentwood AQMA No.5</v>
      </c>
      <c r="J252">
        <f t="shared" si="151"/>
        <v>17614</v>
      </c>
      <c r="K252" t="str">
        <f t="shared" si="152"/>
        <v>Epping Forest</v>
      </c>
      <c r="L252">
        <f t="shared" si="153"/>
        <v>17732</v>
      </c>
      <c r="M252" t="str">
        <f t="shared" si="154"/>
        <v>Thames Estuary &amp; Marshes</v>
      </c>
      <c r="N252">
        <f t="shared" si="155"/>
        <v>4999</v>
      </c>
      <c r="O252" t="str">
        <f t="shared" si="156"/>
        <v>The Coppice, Kelvedon Hatch</v>
      </c>
      <c r="P252" t="s">
        <v>2312</v>
      </c>
      <c r="Q252" t="s">
        <v>2312</v>
      </c>
      <c r="R252" s="16">
        <f t="shared" si="157"/>
        <v>1465</v>
      </c>
      <c r="S252" s="3" t="str">
        <f t="shared" si="158"/>
        <v>Hutton Country Park</v>
      </c>
      <c r="T252">
        <f t="shared" si="159"/>
        <v>1060</v>
      </c>
      <c r="U252">
        <f t="shared" si="160"/>
        <v>4710</v>
      </c>
      <c r="V252">
        <f t="shared" si="161"/>
        <v>547</v>
      </c>
      <c r="W252">
        <f t="shared" si="162"/>
        <v>293</v>
      </c>
      <c r="X252" s="18">
        <f t="shared" si="163"/>
        <v>8</v>
      </c>
      <c r="Y252">
        <f t="shared" si="164"/>
        <v>5372</v>
      </c>
      <c r="Z252">
        <f t="shared" si="165"/>
        <v>12</v>
      </c>
      <c r="AA252">
        <f t="shared" si="166"/>
        <v>2804</v>
      </c>
      <c r="AB252" s="12">
        <f t="shared" si="167"/>
        <v>4465</v>
      </c>
      <c r="AC252">
        <f t="shared" si="168"/>
        <v>3944</v>
      </c>
      <c r="AD252" s="12">
        <f t="shared" si="169"/>
        <v>2046</v>
      </c>
      <c r="AE252" s="12">
        <f t="shared" si="170"/>
        <v>2273</v>
      </c>
      <c r="AF252" s="12">
        <f t="shared" si="171"/>
        <v>1133</v>
      </c>
      <c r="AG252" s="19">
        <f t="shared" si="172"/>
        <v>19367</v>
      </c>
      <c r="AH252" s="11">
        <f t="shared" si="173"/>
        <v>17</v>
      </c>
      <c r="AI252" t="str">
        <f t="shared" si="174"/>
        <v>II</v>
      </c>
      <c r="AJ252">
        <f t="shared" si="175"/>
        <v>5119</v>
      </c>
      <c r="AK252">
        <f t="shared" si="176"/>
        <v>773</v>
      </c>
      <c r="AL252" s="3">
        <f t="shared" si="177"/>
        <v>1742</v>
      </c>
      <c r="AM252">
        <f t="shared" si="178"/>
        <v>2166</v>
      </c>
      <c r="AN252">
        <f t="shared" si="179"/>
        <v>4560</v>
      </c>
      <c r="AO252" s="11">
        <f t="shared" si="180"/>
        <v>1482</v>
      </c>
      <c r="AP252" s="3">
        <f t="shared" si="181"/>
        <v>425</v>
      </c>
      <c r="AQ252" s="12" t="str">
        <f t="shared" si="182"/>
        <v>Adjacent, (100% overlap)</v>
      </c>
      <c r="AR252">
        <f t="shared" si="183"/>
        <v>8191</v>
      </c>
      <c r="AS252" s="13" t="str">
        <f t="shared" si="184"/>
        <v>Adjacent, (100% overlap)</v>
      </c>
      <c r="AT252" t="str">
        <f t="shared" si="185"/>
        <v/>
      </c>
      <c r="AU252" t="str">
        <f t="shared" si="186"/>
        <v/>
      </c>
      <c r="AV252" s="3">
        <f t="shared" si="187"/>
        <v>460</v>
      </c>
      <c r="AW252">
        <f t="shared" si="188"/>
        <v>0</v>
      </c>
      <c r="AX252">
        <f t="shared" si="189"/>
        <v>0</v>
      </c>
      <c r="AY252" s="11">
        <f t="shared" si="190"/>
        <v>100</v>
      </c>
      <c r="AZ252">
        <f t="shared" si="191"/>
        <v>0</v>
      </c>
    </row>
    <row r="253" spans="1:52">
      <c r="A253">
        <v>302</v>
      </c>
      <c r="B253" s="27" t="str">
        <f t="shared" si="144"/>
        <v>254A</v>
      </c>
      <c r="C253" s="28" t="s">
        <v>2232</v>
      </c>
      <c r="D253" s="27" t="str">
        <f t="shared" si="145"/>
        <v/>
      </c>
      <c r="E253" t="str">
        <f t="shared" si="146"/>
        <v>6.16</v>
      </c>
      <c r="F253" t="str">
        <f t="shared" si="147"/>
        <v/>
      </c>
      <c r="G253" t="str">
        <f t="shared" si="148"/>
        <v/>
      </c>
      <c r="H253" s="11">
        <f t="shared" si="149"/>
        <v>658</v>
      </c>
      <c r="I253" t="str">
        <f t="shared" si="150"/>
        <v>Havering AQMA</v>
      </c>
      <c r="J253">
        <f t="shared" si="151"/>
        <v>12978</v>
      </c>
      <c r="K253" t="str">
        <f t="shared" si="152"/>
        <v>Epping Forest</v>
      </c>
      <c r="L253">
        <f t="shared" si="153"/>
        <v>17650</v>
      </c>
      <c r="M253" t="str">
        <f t="shared" si="154"/>
        <v>Thames Estuary &amp; Marshes</v>
      </c>
      <c r="N253">
        <f t="shared" si="155"/>
        <v>3289</v>
      </c>
      <c r="O253" t="str">
        <f t="shared" si="156"/>
        <v>Thorndon Park</v>
      </c>
      <c r="P253" t="s">
        <v>2312</v>
      </c>
      <c r="Q253" t="s">
        <v>2312</v>
      </c>
      <c r="R253" s="16">
        <f t="shared" si="157"/>
        <v>1120</v>
      </c>
      <c r="S253" s="3" t="str">
        <f t="shared" si="158"/>
        <v>The Manor</v>
      </c>
      <c r="T253" s="11">
        <f t="shared" si="159"/>
        <v>199</v>
      </c>
      <c r="U253">
        <f t="shared" si="160"/>
        <v>1028</v>
      </c>
      <c r="V253" s="11">
        <f t="shared" si="161"/>
        <v>9</v>
      </c>
      <c r="W253" s="11" t="str">
        <f t="shared" si="162"/>
        <v>Adjacent, (14% overlap)</v>
      </c>
      <c r="X253" s="12">
        <f t="shared" si="163"/>
        <v>1026</v>
      </c>
      <c r="Y253">
        <f t="shared" si="164"/>
        <v>1672</v>
      </c>
      <c r="Z253">
        <f t="shared" si="165"/>
        <v>1015</v>
      </c>
      <c r="AA253">
        <f t="shared" si="166"/>
        <v>601</v>
      </c>
      <c r="AB253" s="12">
        <f t="shared" si="167"/>
        <v>2795</v>
      </c>
      <c r="AC253">
        <f t="shared" si="168"/>
        <v>2773</v>
      </c>
      <c r="AD253" s="12">
        <f t="shared" si="169"/>
        <v>1538</v>
      </c>
      <c r="AE253" s="12">
        <f t="shared" si="170"/>
        <v>1880</v>
      </c>
      <c r="AF253" s="12">
        <f t="shared" si="171"/>
        <v>811</v>
      </c>
      <c r="AG253" s="19">
        <f t="shared" si="172"/>
        <v>24030</v>
      </c>
      <c r="AH253">
        <f t="shared" si="173"/>
        <v>101</v>
      </c>
      <c r="AI253" t="str">
        <f t="shared" si="174"/>
        <v>II</v>
      </c>
      <c r="AJ253" s="12">
        <f t="shared" si="175"/>
        <v>0</v>
      </c>
      <c r="AK253">
        <f t="shared" si="176"/>
        <v>1226</v>
      </c>
      <c r="AL253" s="13" t="str">
        <f t="shared" si="177"/>
        <v>Adjacent, (100% overlap)</v>
      </c>
      <c r="AM253">
        <f t="shared" si="178"/>
        <v>1279</v>
      </c>
      <c r="AN253">
        <f t="shared" si="179"/>
        <v>1708</v>
      </c>
      <c r="AO253" s="17">
        <f t="shared" si="180"/>
        <v>928</v>
      </c>
      <c r="AP253" s="3">
        <f t="shared" si="181"/>
        <v>618</v>
      </c>
      <c r="AQ253" s="12" t="str">
        <f t="shared" si="182"/>
        <v>Adjacent, (100% overlap)</v>
      </c>
      <c r="AR253">
        <f t="shared" si="183"/>
        <v>5401</v>
      </c>
      <c r="AS253" s="13" t="str">
        <f t="shared" si="184"/>
        <v>Adjacent, (100% overlap)</v>
      </c>
      <c r="AT253" t="str">
        <f t="shared" si="185"/>
        <v/>
      </c>
      <c r="AU253" t="str">
        <f t="shared" si="186"/>
        <v/>
      </c>
      <c r="AV253" s="3">
        <f t="shared" si="187"/>
        <v>124</v>
      </c>
      <c r="AW253">
        <f t="shared" si="188"/>
        <v>0</v>
      </c>
      <c r="AX253">
        <f t="shared" si="189"/>
        <v>0</v>
      </c>
      <c r="AY253" s="11">
        <f t="shared" si="190"/>
        <v>100</v>
      </c>
      <c r="AZ253">
        <f t="shared" si="191"/>
        <v>0</v>
      </c>
    </row>
    <row r="254" spans="1:52">
      <c r="A254">
        <v>303</v>
      </c>
      <c r="B254" s="27" t="str">
        <f t="shared" si="144"/>
        <v>254B</v>
      </c>
      <c r="C254" s="28" t="s">
        <v>2232</v>
      </c>
      <c r="D254" s="27" t="str">
        <f t="shared" si="145"/>
        <v/>
      </c>
      <c r="E254" t="str">
        <f t="shared" si="146"/>
        <v>6.88</v>
      </c>
      <c r="F254" t="str">
        <f t="shared" si="147"/>
        <v/>
      </c>
      <c r="G254" t="str">
        <f t="shared" si="148"/>
        <v/>
      </c>
      <c r="H254" s="11">
        <f t="shared" si="149"/>
        <v>395</v>
      </c>
      <c r="I254" t="str">
        <f t="shared" si="150"/>
        <v>Havering AQMA</v>
      </c>
      <c r="J254">
        <f t="shared" si="151"/>
        <v>13164</v>
      </c>
      <c r="K254" t="str">
        <f t="shared" si="152"/>
        <v>Epping Forest</v>
      </c>
      <c r="L254">
        <f t="shared" si="153"/>
        <v>17409</v>
      </c>
      <c r="M254" t="str">
        <f t="shared" si="154"/>
        <v>Thames Estuary &amp; Marshes</v>
      </c>
      <c r="N254">
        <f t="shared" si="155"/>
        <v>3185</v>
      </c>
      <c r="O254" t="str">
        <f t="shared" si="156"/>
        <v>Thorndon Park</v>
      </c>
      <c r="P254" t="s">
        <v>2312</v>
      </c>
      <c r="Q254" t="s">
        <v>2312</v>
      </c>
      <c r="R254" s="16">
        <f t="shared" si="157"/>
        <v>1032</v>
      </c>
      <c r="S254" s="3" t="str">
        <f t="shared" si="158"/>
        <v>The Manor</v>
      </c>
      <c r="T254" s="12" t="str">
        <f t="shared" si="159"/>
        <v>Adjacent, (0% overlap)</v>
      </c>
      <c r="U254">
        <f t="shared" si="160"/>
        <v>722</v>
      </c>
      <c r="V254" s="12" t="str">
        <f t="shared" si="161"/>
        <v>Adjacent, (0% overlap)</v>
      </c>
      <c r="W254" s="11" t="str">
        <f t="shared" si="162"/>
        <v>Adjacent, (7% overlap)</v>
      </c>
      <c r="X254" s="11">
        <f t="shared" si="163"/>
        <v>708</v>
      </c>
      <c r="Y254">
        <f t="shared" si="164"/>
        <v>1611</v>
      </c>
      <c r="Z254">
        <f t="shared" si="165"/>
        <v>723</v>
      </c>
      <c r="AA254">
        <f t="shared" si="166"/>
        <v>879</v>
      </c>
      <c r="AB254" s="12">
        <f t="shared" si="167"/>
        <v>2803</v>
      </c>
      <c r="AC254">
        <f t="shared" si="168"/>
        <v>2536</v>
      </c>
      <c r="AD254" s="12">
        <f t="shared" si="169"/>
        <v>1569</v>
      </c>
      <c r="AE254" s="12">
        <f t="shared" si="170"/>
        <v>1839</v>
      </c>
      <c r="AF254" s="11">
        <f t="shared" si="171"/>
        <v>588</v>
      </c>
      <c r="AG254" s="19">
        <f t="shared" si="172"/>
        <v>24030</v>
      </c>
      <c r="AH254">
        <f t="shared" si="173"/>
        <v>145</v>
      </c>
      <c r="AI254" t="str">
        <f t="shared" si="174"/>
        <v>II</v>
      </c>
      <c r="AJ254" s="12">
        <f t="shared" si="175"/>
        <v>0</v>
      </c>
      <c r="AK254">
        <f t="shared" si="176"/>
        <v>1366</v>
      </c>
      <c r="AL254" s="13" t="str">
        <f t="shared" si="177"/>
        <v>Adjacent, (56% overlap)</v>
      </c>
      <c r="AM254">
        <f t="shared" si="178"/>
        <v>1005</v>
      </c>
      <c r="AN254">
        <f t="shared" si="179"/>
        <v>1667</v>
      </c>
      <c r="AO254" s="17">
        <f t="shared" si="180"/>
        <v>688</v>
      </c>
      <c r="AP254" s="3">
        <f t="shared" si="181"/>
        <v>480</v>
      </c>
      <c r="AQ254" s="12" t="str">
        <f t="shared" si="182"/>
        <v>Adjacent, (100% overlap)</v>
      </c>
      <c r="AR254">
        <f t="shared" si="183"/>
        <v>5072</v>
      </c>
      <c r="AS254" s="13" t="str">
        <f t="shared" si="184"/>
        <v>Adjacent, (100% overlap)</v>
      </c>
      <c r="AT254" t="str">
        <f t="shared" si="185"/>
        <v/>
      </c>
      <c r="AU254" t="str">
        <f t="shared" si="186"/>
        <v/>
      </c>
      <c r="AV254" s="3">
        <f t="shared" si="187"/>
        <v>313</v>
      </c>
      <c r="AW254">
        <f t="shared" si="188"/>
        <v>0</v>
      </c>
      <c r="AX254">
        <f t="shared" si="189"/>
        <v>0</v>
      </c>
      <c r="AY254" s="11">
        <f t="shared" si="190"/>
        <v>100</v>
      </c>
      <c r="AZ254">
        <f t="shared" si="191"/>
        <v>0</v>
      </c>
    </row>
    <row r="255" spans="1:52">
      <c r="A255">
        <v>304</v>
      </c>
      <c r="B255" s="27" t="str">
        <f t="shared" si="144"/>
        <v>254C</v>
      </c>
      <c r="C255" s="28" t="s">
        <v>2232</v>
      </c>
      <c r="D255" s="27" t="str">
        <f t="shared" si="145"/>
        <v/>
      </c>
      <c r="E255" t="str">
        <f t="shared" si="146"/>
        <v>6.41</v>
      </c>
      <c r="F255" t="str">
        <f t="shared" si="147"/>
        <v/>
      </c>
      <c r="G255" t="str">
        <f t="shared" si="148"/>
        <v/>
      </c>
      <c r="H255" s="11">
        <f t="shared" si="149"/>
        <v>282</v>
      </c>
      <c r="I255" t="str">
        <f t="shared" si="150"/>
        <v>Brentwood AQMA No.2</v>
      </c>
      <c r="J255">
        <f t="shared" si="151"/>
        <v>13405</v>
      </c>
      <c r="K255" t="str">
        <f t="shared" si="152"/>
        <v>Epping Forest</v>
      </c>
      <c r="L255">
        <f t="shared" si="153"/>
        <v>17124</v>
      </c>
      <c r="M255" t="str">
        <f t="shared" si="154"/>
        <v>Thames Estuary &amp; Marshes</v>
      </c>
      <c r="N255">
        <f t="shared" si="155"/>
        <v>2991</v>
      </c>
      <c r="O255" t="str">
        <f t="shared" si="156"/>
        <v>Thorndon Park</v>
      </c>
      <c r="P255" t="s">
        <v>2312</v>
      </c>
      <c r="Q255" t="s">
        <v>2312</v>
      </c>
      <c r="R255" s="16">
        <f t="shared" si="157"/>
        <v>1150</v>
      </c>
      <c r="S255" s="3" t="str">
        <f t="shared" si="158"/>
        <v>The Manor</v>
      </c>
      <c r="T255" s="12" t="str">
        <f t="shared" si="159"/>
        <v>Adjacent, (3% overlap)</v>
      </c>
      <c r="U255">
        <f t="shared" si="160"/>
        <v>440</v>
      </c>
      <c r="V255" s="12" t="str">
        <f t="shared" si="161"/>
        <v>Adjacent, (0% overlap)</v>
      </c>
      <c r="W255" s="11" t="str">
        <f t="shared" si="162"/>
        <v>Adjacent, (3% overlap)</v>
      </c>
      <c r="X255" s="11">
        <f t="shared" si="163"/>
        <v>426</v>
      </c>
      <c r="Y255">
        <f t="shared" si="164"/>
        <v>1719</v>
      </c>
      <c r="Z255">
        <f t="shared" si="165"/>
        <v>451</v>
      </c>
      <c r="AA255">
        <f t="shared" si="166"/>
        <v>1173</v>
      </c>
      <c r="AB255" s="12">
        <f t="shared" si="167"/>
        <v>2791</v>
      </c>
      <c r="AC255">
        <f t="shared" si="168"/>
        <v>2255</v>
      </c>
      <c r="AD255" s="12">
        <f t="shared" si="169"/>
        <v>1546</v>
      </c>
      <c r="AE255" s="12">
        <f t="shared" si="170"/>
        <v>1751</v>
      </c>
      <c r="AF255" s="18">
        <f t="shared" si="171"/>
        <v>347</v>
      </c>
      <c r="AG255" s="19">
        <f t="shared" si="172"/>
        <v>24030</v>
      </c>
      <c r="AH255">
        <f t="shared" si="173"/>
        <v>335</v>
      </c>
      <c r="AI255" t="str">
        <f t="shared" si="174"/>
        <v>II</v>
      </c>
      <c r="AJ255" s="12">
        <f t="shared" si="175"/>
        <v>0</v>
      </c>
      <c r="AK255">
        <f t="shared" si="176"/>
        <v>1582</v>
      </c>
      <c r="AL255" s="13" t="str">
        <f t="shared" si="177"/>
        <v>Adjacent, (0% overlap)</v>
      </c>
      <c r="AM255">
        <f t="shared" si="178"/>
        <v>724</v>
      </c>
      <c r="AN255">
        <f t="shared" si="179"/>
        <v>1590</v>
      </c>
      <c r="AO255" s="18">
        <f t="shared" si="180"/>
        <v>418</v>
      </c>
      <c r="AP255" s="3">
        <f t="shared" si="181"/>
        <v>196</v>
      </c>
      <c r="AQ255" s="12" t="str">
        <f t="shared" si="182"/>
        <v>Adjacent, (100% overlap)</v>
      </c>
      <c r="AR255">
        <f t="shared" si="183"/>
        <v>4791</v>
      </c>
      <c r="AS255" s="13" t="str">
        <f t="shared" si="184"/>
        <v>Adjacent, (100% overlap)</v>
      </c>
      <c r="AT255" t="str">
        <f t="shared" si="185"/>
        <v/>
      </c>
      <c r="AU255" t="str">
        <f t="shared" si="186"/>
        <v/>
      </c>
      <c r="AV255" s="3">
        <f t="shared" si="187"/>
        <v>610</v>
      </c>
      <c r="AW255">
        <f t="shared" si="188"/>
        <v>0</v>
      </c>
      <c r="AX255">
        <f t="shared" si="189"/>
        <v>0</v>
      </c>
      <c r="AY255" s="11">
        <f t="shared" si="190"/>
        <v>100</v>
      </c>
      <c r="AZ255">
        <f t="shared" si="191"/>
        <v>0</v>
      </c>
    </row>
    <row r="256" spans="1:52">
      <c r="A256">
        <v>305</v>
      </c>
      <c r="B256" s="27" t="str">
        <f t="shared" si="144"/>
        <v>254D</v>
      </c>
      <c r="C256" s="28" t="s">
        <v>2232</v>
      </c>
      <c r="D256" s="27" t="str">
        <f t="shared" si="145"/>
        <v/>
      </c>
      <c r="E256" t="str">
        <f t="shared" si="146"/>
        <v>14.08</v>
      </c>
      <c r="F256" t="str">
        <f t="shared" si="147"/>
        <v/>
      </c>
      <c r="G256" t="str">
        <f t="shared" si="148"/>
        <v/>
      </c>
      <c r="H256" s="12" t="str">
        <f t="shared" si="149"/>
        <v>Adjacent, (3% overlap)</v>
      </c>
      <c r="I256" t="str">
        <f t="shared" si="150"/>
        <v>Havering AQMA</v>
      </c>
      <c r="J256">
        <f t="shared" si="151"/>
        <v>13237</v>
      </c>
      <c r="K256" t="str">
        <f t="shared" si="152"/>
        <v>Epping Forest</v>
      </c>
      <c r="L256">
        <f t="shared" si="153"/>
        <v>16962</v>
      </c>
      <c r="M256" t="str">
        <f t="shared" si="154"/>
        <v>Thames Estuary &amp; Marshes</v>
      </c>
      <c r="N256">
        <f t="shared" si="155"/>
        <v>3118</v>
      </c>
      <c r="O256" t="str">
        <f t="shared" si="156"/>
        <v>Thorndon Park</v>
      </c>
      <c r="P256" t="s">
        <v>2312</v>
      </c>
      <c r="Q256" t="s">
        <v>2312</v>
      </c>
      <c r="R256" s="16">
        <f t="shared" si="157"/>
        <v>829</v>
      </c>
      <c r="S256" s="3" t="str">
        <f t="shared" si="158"/>
        <v>The Manor</v>
      </c>
      <c r="T256" s="12" t="str">
        <f t="shared" si="159"/>
        <v>Adjacent, (0% overlap)</v>
      </c>
      <c r="U256">
        <f t="shared" si="160"/>
        <v>196</v>
      </c>
      <c r="V256" s="12" t="str">
        <f t="shared" si="161"/>
        <v>Adjacent, (0% overlap)</v>
      </c>
      <c r="W256" s="11" t="str">
        <f t="shared" si="162"/>
        <v>Adjacent, (1% overlap)</v>
      </c>
      <c r="X256" s="17">
        <f t="shared" si="163"/>
        <v>193</v>
      </c>
      <c r="Y256">
        <f t="shared" si="164"/>
        <v>1334</v>
      </c>
      <c r="Z256">
        <f t="shared" si="165"/>
        <v>266</v>
      </c>
      <c r="AA256">
        <f t="shared" si="166"/>
        <v>1297</v>
      </c>
      <c r="AB256" s="12">
        <f t="shared" si="167"/>
        <v>3044</v>
      </c>
      <c r="AC256">
        <f t="shared" si="168"/>
        <v>2154</v>
      </c>
      <c r="AD256" s="12">
        <f t="shared" si="169"/>
        <v>1647</v>
      </c>
      <c r="AE256" s="12">
        <f t="shared" si="170"/>
        <v>1993</v>
      </c>
      <c r="AF256" s="11">
        <f t="shared" si="171"/>
        <v>536</v>
      </c>
      <c r="AG256" s="19">
        <f t="shared" si="172"/>
        <v>24030</v>
      </c>
      <c r="AH256">
        <f t="shared" si="173"/>
        <v>300</v>
      </c>
      <c r="AI256" t="str">
        <f t="shared" si="174"/>
        <v>II</v>
      </c>
      <c r="AJ256" s="11">
        <f t="shared" si="175"/>
        <v>175</v>
      </c>
      <c r="AK256">
        <f t="shared" si="176"/>
        <v>1862</v>
      </c>
      <c r="AL256" s="14">
        <f t="shared" si="177"/>
        <v>174</v>
      </c>
      <c r="AM256">
        <f t="shared" si="178"/>
        <v>466</v>
      </c>
      <c r="AN256">
        <f t="shared" si="179"/>
        <v>1841</v>
      </c>
      <c r="AO256" s="18">
        <f t="shared" si="180"/>
        <v>534</v>
      </c>
      <c r="AP256" s="14" t="str">
        <f t="shared" si="181"/>
        <v>Adjacent, (6% overlap)</v>
      </c>
      <c r="AQ256" s="12" t="str">
        <f t="shared" si="182"/>
        <v>Adjacent, (100% overlap)</v>
      </c>
      <c r="AR256">
        <f t="shared" si="183"/>
        <v>4491</v>
      </c>
      <c r="AS256" s="13" t="str">
        <f t="shared" si="184"/>
        <v>Adjacent, (99% overlap)</v>
      </c>
      <c r="AT256" t="str">
        <f t="shared" si="185"/>
        <v/>
      </c>
      <c r="AU256" t="str">
        <f t="shared" si="186"/>
        <v/>
      </c>
      <c r="AV256" s="3">
        <f t="shared" si="187"/>
        <v>829</v>
      </c>
      <c r="AW256">
        <f t="shared" si="188"/>
        <v>0</v>
      </c>
      <c r="AX256">
        <f t="shared" si="189"/>
        <v>0</v>
      </c>
      <c r="AY256" s="11">
        <f t="shared" si="190"/>
        <v>100</v>
      </c>
      <c r="AZ256">
        <f t="shared" si="191"/>
        <v>0</v>
      </c>
    </row>
    <row r="257" spans="1:52">
      <c r="A257">
        <v>306</v>
      </c>
      <c r="B257" s="27" t="str">
        <f t="shared" si="144"/>
        <v>255</v>
      </c>
      <c r="C257" s="28" t="s">
        <v>2253</v>
      </c>
      <c r="D257" s="27" t="str">
        <f t="shared" si="145"/>
        <v/>
      </c>
      <c r="E257" t="str">
        <f t="shared" si="146"/>
        <v>11.97</v>
      </c>
      <c r="F257" t="str">
        <f t="shared" si="147"/>
        <v/>
      </c>
      <c r="G257" t="str">
        <f t="shared" si="148"/>
        <v/>
      </c>
      <c r="H257">
        <f t="shared" si="149"/>
        <v>2880</v>
      </c>
      <c r="I257" t="str">
        <f t="shared" si="150"/>
        <v>Havering AQMA</v>
      </c>
      <c r="J257">
        <f t="shared" si="151"/>
        <v>20733</v>
      </c>
      <c r="K257" t="str">
        <f t="shared" si="152"/>
        <v>Epping Forest</v>
      </c>
      <c r="L257">
        <f t="shared" si="153"/>
        <v>9900</v>
      </c>
      <c r="M257" t="str">
        <f t="shared" si="154"/>
        <v>Thames Estuary &amp; Marshes</v>
      </c>
      <c r="N257" s="12">
        <f t="shared" si="155"/>
        <v>223</v>
      </c>
      <c r="O257" t="str">
        <f t="shared" si="156"/>
        <v>Thorndon Park</v>
      </c>
      <c r="P257" t="s">
        <v>2312</v>
      </c>
      <c r="Q257" t="s">
        <v>2312</v>
      </c>
      <c r="R257" s="15">
        <f t="shared" si="157"/>
        <v>5033</v>
      </c>
      <c r="S257" s="3" t="str">
        <f t="shared" si="158"/>
        <v>Cranham Brickfields</v>
      </c>
      <c r="T257" s="12" t="str">
        <f t="shared" si="159"/>
        <v>Adjacent, (0% overlap)</v>
      </c>
      <c r="U257" t="str">
        <f t="shared" si="160"/>
        <v>Adjacent, (100% overlap)</v>
      </c>
      <c r="V257" s="12" t="str">
        <f t="shared" si="161"/>
        <v>Adjacent, (0% overlap)</v>
      </c>
      <c r="W257" s="11" t="str">
        <f t="shared" si="162"/>
        <v>Adjacent, (1% overlap)</v>
      </c>
      <c r="X257" s="17">
        <f t="shared" si="163"/>
        <v>244</v>
      </c>
      <c r="Y257">
        <f t="shared" si="164"/>
        <v>5302</v>
      </c>
      <c r="Z257">
        <f t="shared" si="165"/>
        <v>5069</v>
      </c>
      <c r="AA257">
        <f t="shared" si="166"/>
        <v>5002</v>
      </c>
      <c r="AB257" s="12">
        <f t="shared" si="167"/>
        <v>5710</v>
      </c>
      <c r="AC257">
        <f t="shared" si="168"/>
        <v>4014</v>
      </c>
      <c r="AD257" s="18">
        <f t="shared" si="169"/>
        <v>484</v>
      </c>
      <c r="AE257" s="12">
        <f t="shared" si="170"/>
        <v>4311</v>
      </c>
      <c r="AF257" s="12">
        <f t="shared" si="171"/>
        <v>958</v>
      </c>
      <c r="AG257" s="17">
        <f t="shared" si="172"/>
        <v>28734</v>
      </c>
      <c r="AH257">
        <f t="shared" si="173"/>
        <v>138</v>
      </c>
      <c r="AI257" t="str">
        <f t="shared" si="174"/>
        <v>II</v>
      </c>
      <c r="AJ257" s="12">
        <f t="shared" si="175"/>
        <v>0</v>
      </c>
      <c r="AK257">
        <f t="shared" si="176"/>
        <v>2627</v>
      </c>
      <c r="AL257" s="13" t="str">
        <f t="shared" si="177"/>
        <v>Adjacent, (0% overlap)</v>
      </c>
      <c r="AM257">
        <f t="shared" si="178"/>
        <v>4609</v>
      </c>
      <c r="AN257">
        <f t="shared" si="179"/>
        <v>4028</v>
      </c>
      <c r="AO257" s="17">
        <f t="shared" si="180"/>
        <v>938</v>
      </c>
      <c r="AP257" s="3">
        <f t="shared" si="181"/>
        <v>529</v>
      </c>
      <c r="AQ257" s="11">
        <f t="shared" si="182"/>
        <v>211</v>
      </c>
      <c r="AR257" s="12" t="str">
        <f t="shared" si="183"/>
        <v>Adjacent, (100% overlap)</v>
      </c>
      <c r="AS257" s="13" t="str">
        <f t="shared" si="184"/>
        <v>Adjacent, (100% overlap)</v>
      </c>
      <c r="AT257" t="str">
        <f t="shared" si="185"/>
        <v/>
      </c>
      <c r="AU257" t="str">
        <f t="shared" si="186"/>
        <v/>
      </c>
      <c r="AV257" s="3">
        <f t="shared" si="187"/>
        <v>189</v>
      </c>
      <c r="AW257">
        <f t="shared" si="188"/>
        <v>0</v>
      </c>
      <c r="AX257">
        <f t="shared" si="189"/>
        <v>0</v>
      </c>
      <c r="AY257" s="11">
        <f t="shared" si="190"/>
        <v>100</v>
      </c>
      <c r="AZ257">
        <f t="shared" si="191"/>
        <v>0</v>
      </c>
    </row>
    <row r="258" spans="1:52">
      <c r="A258">
        <v>307</v>
      </c>
      <c r="B258" s="27" t="str">
        <f t="shared" si="144"/>
        <v>256</v>
      </c>
      <c r="C258" s="28" t="s">
        <v>2218</v>
      </c>
      <c r="D258" s="27" t="str">
        <f t="shared" si="145"/>
        <v/>
      </c>
      <c r="E258" t="str">
        <f t="shared" si="146"/>
        <v>0.08</v>
      </c>
      <c r="F258" t="str">
        <f t="shared" si="147"/>
        <v/>
      </c>
      <c r="G258" t="str">
        <f t="shared" si="148"/>
        <v/>
      </c>
      <c r="H258">
        <f t="shared" si="149"/>
        <v>2562</v>
      </c>
      <c r="I258" t="str">
        <f t="shared" si="150"/>
        <v>Havering AQMA</v>
      </c>
      <c r="J258">
        <f t="shared" si="151"/>
        <v>17773</v>
      </c>
      <c r="K258" t="str">
        <f t="shared" si="152"/>
        <v>Epping Forest</v>
      </c>
      <c r="L258">
        <f t="shared" si="153"/>
        <v>13049</v>
      </c>
      <c r="M258" t="str">
        <f t="shared" si="154"/>
        <v>Thames Estuary &amp; Marshes</v>
      </c>
      <c r="N258" s="12">
        <f t="shared" si="155"/>
        <v>278</v>
      </c>
      <c r="O258" t="str">
        <f t="shared" si="156"/>
        <v>Thorndon Park</v>
      </c>
      <c r="P258" t="s">
        <v>2312</v>
      </c>
      <c r="Q258" t="s">
        <v>2312</v>
      </c>
      <c r="R258" s="15">
        <f t="shared" si="157"/>
        <v>3542</v>
      </c>
      <c r="S258" s="3" t="str">
        <f t="shared" si="158"/>
        <v>Cranham Brickfields</v>
      </c>
      <c r="T258" s="11">
        <f t="shared" si="159"/>
        <v>350</v>
      </c>
      <c r="U258" t="str">
        <f t="shared" si="160"/>
        <v>Adjacent, (100% overlap)</v>
      </c>
      <c r="V258" s="11">
        <f t="shared" si="161"/>
        <v>22</v>
      </c>
      <c r="W258">
        <f t="shared" si="162"/>
        <v>172</v>
      </c>
      <c r="X258" s="12">
        <f t="shared" si="163"/>
        <v>1376</v>
      </c>
      <c r="Y258">
        <f t="shared" si="164"/>
        <v>4234</v>
      </c>
      <c r="Z258">
        <f t="shared" si="165"/>
        <v>2197</v>
      </c>
      <c r="AA258">
        <f t="shared" si="166"/>
        <v>2116</v>
      </c>
      <c r="AB258" s="12">
        <f t="shared" si="167"/>
        <v>3470</v>
      </c>
      <c r="AC258">
        <f t="shared" si="168"/>
        <v>1137</v>
      </c>
      <c r="AD258" s="12">
        <f t="shared" si="169"/>
        <v>1664</v>
      </c>
      <c r="AE258" s="12">
        <f t="shared" si="170"/>
        <v>1364</v>
      </c>
      <c r="AF258" s="12">
        <f t="shared" si="171"/>
        <v>1462</v>
      </c>
      <c r="AG258" s="19">
        <f t="shared" si="172"/>
        <v>17534</v>
      </c>
      <c r="AH258">
        <f t="shared" si="173"/>
        <v>101</v>
      </c>
      <c r="AI258" t="str">
        <f t="shared" si="174"/>
        <v>II</v>
      </c>
      <c r="AJ258">
        <f t="shared" si="175"/>
        <v>416</v>
      </c>
      <c r="AK258">
        <f t="shared" si="176"/>
        <v>3321</v>
      </c>
      <c r="AL258" s="3">
        <f t="shared" si="177"/>
        <v>416</v>
      </c>
      <c r="AM258">
        <f t="shared" si="178"/>
        <v>2428</v>
      </c>
      <c r="AN258">
        <f t="shared" si="179"/>
        <v>1096</v>
      </c>
      <c r="AO258" s="17">
        <f t="shared" si="180"/>
        <v>1004</v>
      </c>
      <c r="AP258" s="3">
        <f t="shared" si="181"/>
        <v>1586</v>
      </c>
      <c r="AQ258" s="12" t="str">
        <f t="shared" si="182"/>
        <v>Adjacent, (100% overlap)</v>
      </c>
      <c r="AR258">
        <f t="shared" si="183"/>
        <v>1778</v>
      </c>
      <c r="AS258" s="13" t="str">
        <f t="shared" si="184"/>
        <v>Adjacent, (100% overlap)</v>
      </c>
      <c r="AT258" t="str">
        <f t="shared" si="185"/>
        <v/>
      </c>
      <c r="AU258" t="str">
        <f t="shared" si="186"/>
        <v/>
      </c>
      <c r="AV258" s="3">
        <f t="shared" si="187"/>
        <v>383</v>
      </c>
      <c r="AW258">
        <f t="shared" si="188"/>
        <v>0</v>
      </c>
      <c r="AX258">
        <f t="shared" si="189"/>
        <v>0</v>
      </c>
      <c r="AY258" s="11">
        <f t="shared" si="190"/>
        <v>100</v>
      </c>
      <c r="AZ258">
        <f t="shared" si="191"/>
        <v>0</v>
      </c>
    </row>
    <row r="259" spans="1:52">
      <c r="A259">
        <v>308</v>
      </c>
      <c r="B259" s="27" t="str">
        <f t="shared" ref="B259:B272" si="192">VLOOKUP(A259,SiteRAWData,8,FALSE)</f>
        <v>257</v>
      </c>
      <c r="C259" s="28" t="s">
        <v>2221</v>
      </c>
      <c r="D259" s="27" t="str">
        <f t="shared" ref="D259:D272" si="193">VLOOKUP($A259,SiteRAWData,7,FALSE)</f>
        <v/>
      </c>
      <c r="E259" t="str">
        <f t="shared" ref="E259:E272" si="194">VLOOKUP($A259,SiteRAWData,4,FALSE)</f>
        <v>1.36</v>
      </c>
      <c r="F259" t="str">
        <f t="shared" ref="F259:F272" si="195">VLOOKUP(A259,SiteRAWData,9,FALSE)</f>
        <v/>
      </c>
      <c r="G259" t="str">
        <f t="shared" ref="G259:G272" si="196">VLOOKUP(A259,SiteRAWData,10,FALSE)</f>
        <v/>
      </c>
      <c r="H259" s="11">
        <f t="shared" ref="H259:H272" si="197">IF(VLOOKUP($A259,SiteRAWData,44,FALSE)&gt;0,ROUND(VLOOKUP($A259,SiteRAWData,44,FALSE),0),"Adjacent, ("&amp;ROUND(VLOOKUP($A259,SiteRAWData,46,FALSE),0)&amp;"% overlap)")</f>
        <v>811</v>
      </c>
      <c r="I259" t="str">
        <f t="shared" ref="I259:I272" si="198">VLOOKUP($A259,SiteRAWData,45,FALSE)</f>
        <v>Havering AQMA</v>
      </c>
      <c r="J259">
        <f t="shared" ref="J259:J272" si="199">ROUND(VLOOKUP($A259,SiteRAWData,209,FALSE),0)</f>
        <v>17659</v>
      </c>
      <c r="K259" t="str">
        <f t="shared" ref="K259:K272" si="200">VLOOKUP($A259,SiteRAWData,210,FALSE)</f>
        <v>Epping Forest</v>
      </c>
      <c r="L259">
        <f t="shared" ref="L259:L272" si="201">ROUND(VLOOKUP($A259,SiteRAWData,229,FALSE),0)</f>
        <v>12649</v>
      </c>
      <c r="M259" t="str">
        <f t="shared" ref="M259:M272" si="202">VLOOKUP($A259,SiteRAWData,230,FALSE)</f>
        <v>Thames Estuary &amp; Marshes</v>
      </c>
      <c r="N259" s="11">
        <f t="shared" ref="N259:N272" si="203">IF(VLOOKUP($A259,SiteRAWData,234,FALSE)&gt;0,ROUND(VLOOKUP($A259,SiteRAWData,234,FALSE),0),"Adjacent, ("&amp;ROUND(VLOOKUP($A259,SiteRAWData,236,FALSE),0)&amp;"% overlap)")</f>
        <v>1972</v>
      </c>
      <c r="O259" t="str">
        <f t="shared" ref="O259:O272" si="204">VLOOKUP($A259,SiteRAWData,235,FALSE)</f>
        <v>Thorndon Park</v>
      </c>
      <c r="P259" t="s">
        <v>2312</v>
      </c>
      <c r="Q259" t="s">
        <v>2312</v>
      </c>
      <c r="R259" s="16">
        <f t="shared" ref="R259:R272" si="205">IF(VLOOKUP($A259,SiteRAWData,144,FALSE)&gt;0,ROUND(VLOOKUP($A259,SiteRAWData,144,FALSE),0),"Adjacent, ("&amp;ROUND(VLOOKUP($A259,SiteRAWData,146,FALSE),0)&amp;"% overlap)")</f>
        <v>1629</v>
      </c>
      <c r="S259" s="3" t="str">
        <f t="shared" ref="S259:S272" si="206">VLOOKUP($A259,SiteRAWData,145,FALSE)</f>
        <v>Cranham Brickfields</v>
      </c>
      <c r="T259">
        <f t="shared" ref="T259:T272" si="207">IF(VLOOKUP($A259,SiteRAWData,54,FALSE)&gt;0,ROUND(VLOOKUP($A259,SiteRAWData,54,FALSE),0),"Adjacent, ("&amp;ROUND(VLOOKUP($A259,SiteRAWData,56,FALSE),0)&amp;"% overlap)")</f>
        <v>476</v>
      </c>
      <c r="U259" t="str">
        <f t="shared" ref="U259:U272" si="208">IF(VLOOKUP($A259,SiteRAWData,239,FALSE)&gt;0,ROUND(VLOOKUP($A259,SiteRAWData,239,FALSE),0),"Adjacent, ("&amp;ROUND(VLOOKUP($A259,SiteRAWData,241,FALSE),0)&amp;"% overlap)")</f>
        <v>Adjacent, (100% overlap)</v>
      </c>
      <c r="V259" s="11">
        <f t="shared" ref="V259:V272" si="209">IF(VLOOKUP($A259,SiteRAWData,84,FALSE)&gt;0,ROUND(VLOOKUP($A259,SiteRAWData,84,FALSE),0),"Adjacent, ("&amp;ROUND(VLOOKUP($A259,SiteRAWData,86,FALSE),0)&amp;"% overlap)")</f>
        <v>168</v>
      </c>
      <c r="W259">
        <f t="shared" ref="W259:W272" si="210">IF(VLOOKUP($A259,SiteRAWData,244,FALSE)&gt;0,ROUND(VLOOKUP($A259,SiteRAWData,244,FALSE),0),"Adjacent, ("&amp;ROUND(VLOOKUP($A259,SiteRAWData,246,FALSE),0)&amp;"% overlap)")</f>
        <v>144</v>
      </c>
      <c r="X259" s="18">
        <f t="shared" ref="X259:X272" si="211">ROUND(VLOOKUP($A259,SiteRAWData,59,FALSE),0)</f>
        <v>14</v>
      </c>
      <c r="Y259">
        <f t="shared" ref="Y259:Y272" si="212">ROUND(VLOOKUP($A259,SiteRAWData,159,FALSE),0)</f>
        <v>2729</v>
      </c>
      <c r="Z259">
        <f t="shared" ref="Z259:Z272" si="213">ROUND(VLOOKUP($A259,SiteRAWData,169,FALSE),0)</f>
        <v>3054</v>
      </c>
      <c r="AA259">
        <f t="shared" ref="AA259:AA272" si="214">ROUND(VLOOKUP($A259,SiteRAWData,174,FALSE),0)</f>
        <v>1991</v>
      </c>
      <c r="AB259" s="12">
        <f t="shared" ref="AB259:AB272" si="215">ROUND(VLOOKUP($A259,SiteRAWData,154,FALSE),0)</f>
        <v>4946</v>
      </c>
      <c r="AC259">
        <f t="shared" ref="AC259:AC272" si="216">ROUND(VLOOKUP($A259,SiteRAWData,129,FALSE),0)</f>
        <v>2418</v>
      </c>
      <c r="AD259" s="12">
        <f t="shared" ref="AD259:AD272" si="217">ROUND(VLOOKUP($A259,SiteRAWData,94,FALSE),0)</f>
        <v>2707</v>
      </c>
      <c r="AE259" s="12">
        <f t="shared" ref="AE259:AE272" si="218">ROUND(VLOOKUP($A259,SiteRAWData,74,FALSE),0)</f>
        <v>2327</v>
      </c>
      <c r="AF259" s="12">
        <f t="shared" ref="AF259:AF272" si="219">IF(VLOOKUP($A259,SiteRAWData,179,FALSE)&gt;0,ROUND(VLOOKUP($A259,SiteRAWData,179,FALSE),0),"Adjacent, ("&amp;ROUND(VLOOKUP($A259,SiteRAWData,181,FALSE),0)&amp;"% overlap)")</f>
        <v>2538</v>
      </c>
      <c r="AG259" s="19">
        <f t="shared" ref="AG259:AG272" si="220">VLOOKUP(A259,IMDLowestRank,4,FALSE)</f>
        <v>17534</v>
      </c>
      <c r="AH259">
        <f t="shared" ref="AH259:AH272" si="221">ROUND(VLOOKUP($A259,SiteRAWData,139,FALSE),0)</f>
        <v>65</v>
      </c>
      <c r="AI259" t="str">
        <f t="shared" ref="AI259:AI272" si="222">(VLOOKUP($A259,SiteRAWData,140,FALSE))</f>
        <v>II</v>
      </c>
      <c r="AJ259">
        <f t="shared" ref="AJ259:AJ272" si="223">ROUND(VLOOKUP($A259,SiteRAWData,194,FALSE),0)</f>
        <v>1929</v>
      </c>
      <c r="AK259">
        <f t="shared" ref="AK259:AK272" si="224">ROUND(VLOOKUP($A259,SiteRAWData,214,FALSE),0)</f>
        <v>4708</v>
      </c>
      <c r="AL259" s="3">
        <f t="shared" ref="AL259:AL272" si="225">IF(VLOOKUP($A259,SiteRAWData,79,FALSE)&gt;0,ROUND(VLOOKUP($A259,SiteRAWData,79,FALSE),0),"Adjacent, ("&amp;ROUND(VLOOKUP($A259,SiteRAWData,81,FALSE),0)&amp;"% overlap)")</f>
        <v>1253</v>
      </c>
      <c r="AM259">
        <f t="shared" ref="AM259:AM272" si="226">ROUND(VLOOKUP($A259,SiteRAWData,89,FALSE),0)</f>
        <v>3700</v>
      </c>
      <c r="AN259">
        <f t="shared" ref="AN259:AN272" si="227">ROUND(VLOOKUP($A259,SiteRAWData,104,FALSE),0)</f>
        <v>2236</v>
      </c>
      <c r="AO259" s="17">
        <f t="shared" ref="AO259:AO272" si="228">ROUND(VLOOKUP($A259,SiteRAWData,99,FALSE),0)</f>
        <v>1320</v>
      </c>
      <c r="AP259" s="3">
        <f t="shared" ref="AP259:AP272" si="229">IF(VLOOKUP($A259,SiteRAWData,119,FALSE)&gt;0,ROUND(VLOOKUP($A259,SiteRAWData,119,FALSE),0),"Adjacent, ("&amp;ROUND(VLOOKUP($A259,SiteRAWData,121,FALSE),0)&amp;"% overlap)")</f>
        <v>727</v>
      </c>
      <c r="AQ259" s="12" t="str">
        <f t="shared" ref="AQ259:AQ272" si="230">IF(VLOOKUP($A259,SiteRAWData,224,FALSE)&gt;0,ROUND(VLOOKUP($A259,SiteRAWData,224,FALSE),0),"Adjacent, ("&amp;ROUND(VLOOKUP($A259,SiteRAWData,226,FALSE),0)&amp;"% overlap)")</f>
        <v>Adjacent, (100% overlap)</v>
      </c>
      <c r="AR259" s="11">
        <f t="shared" ref="AR259:AR272" si="231">IF(VLOOKUP($A259,SiteRAWData,134,FALSE)&gt;0,ROUND(VLOOKUP($A259,SiteRAWData,134,FALSE),0),"Adjacent, ("&amp;ROUND(VLOOKUP($A259,SiteRAWData,136,FALSE),0)&amp;"% overlap)")</f>
        <v>323</v>
      </c>
      <c r="AS259" s="13" t="str">
        <f t="shared" ref="AS259:AS272" si="232">IF(VLOOKUP($A259,SiteRAWData,124,FALSE)&gt;0,ROUND(VLOOKUP($A259,SiteRAWData,124,FALSE),0),"Adjacent, ("&amp;ROUND(VLOOKUP($A259,SiteRAWData,126,FALSE),0)&amp;"% overlap)")</f>
        <v>Adjacent, (100% overlap)</v>
      </c>
      <c r="AT259" t="str">
        <f t="shared" ref="AT259:AT272" si="233">VLOOKUP(A259,SiteRAWData,11,FALSE)</f>
        <v/>
      </c>
      <c r="AU259" t="str">
        <f t="shared" ref="AU259:AU272" si="234">VLOOKUP(A259,SiteRAWData,12,FALSE)</f>
        <v/>
      </c>
      <c r="AV259" s="3">
        <f t="shared" ref="AV259:AV272" si="235">IF(VLOOKUP($A259,SiteRAWData,109,FALSE)&gt;0,ROUND(VLOOKUP($A259,SiteRAWData,109,FALSE),0),"Adjacent, ("&amp;ROUND(VLOOKUP($A259,SiteRAWData,111,FALSE),0)&amp;"% overlap)")</f>
        <v>267</v>
      </c>
      <c r="AW259">
        <f t="shared" ref="AW259:AW272" si="236">VLOOKUP($A259,SiteRAWData,16,FALSE)</f>
        <v>0</v>
      </c>
      <c r="AX259">
        <f t="shared" ref="AX259:AX272" si="237">VLOOKUP($A259,SiteRAWData,21,FALSE)</f>
        <v>0</v>
      </c>
      <c r="AY259" s="11">
        <f t="shared" ref="AY259:AY272" si="238">VLOOKUP($A259,SiteRAWData,26,FALSE)</f>
        <v>100</v>
      </c>
      <c r="AZ259">
        <f t="shared" ref="AZ259:AZ272" si="239">VLOOKUP($A259,SiteRAWData,31,FALSE)</f>
        <v>0</v>
      </c>
    </row>
    <row r="260" spans="1:52">
      <c r="A260">
        <v>309</v>
      </c>
      <c r="B260" s="27" t="str">
        <f t="shared" si="192"/>
        <v>258</v>
      </c>
      <c r="C260" s="28" t="s">
        <v>2189</v>
      </c>
      <c r="D260" s="27" t="str">
        <f t="shared" si="193"/>
        <v/>
      </c>
      <c r="E260" t="str">
        <f t="shared" si="194"/>
        <v>0.13</v>
      </c>
      <c r="F260" t="str">
        <f t="shared" si="195"/>
        <v/>
      </c>
      <c r="G260" t="str">
        <f t="shared" si="196"/>
        <v/>
      </c>
      <c r="H260">
        <f t="shared" si="197"/>
        <v>1860</v>
      </c>
      <c r="I260" t="str">
        <f t="shared" si="198"/>
        <v>Brentwood AQMA No.7</v>
      </c>
      <c r="J260">
        <f t="shared" si="199"/>
        <v>17104</v>
      </c>
      <c r="K260" t="str">
        <f t="shared" si="200"/>
        <v>Epping Forest</v>
      </c>
      <c r="L260">
        <f t="shared" si="201"/>
        <v>16113</v>
      </c>
      <c r="M260" t="str">
        <f t="shared" si="202"/>
        <v>Thames Estuary &amp; Marshes</v>
      </c>
      <c r="N260">
        <f t="shared" si="203"/>
        <v>2648</v>
      </c>
      <c r="O260" t="str">
        <f t="shared" si="204"/>
        <v>Thorndon Park</v>
      </c>
      <c r="P260" t="s">
        <v>2312</v>
      </c>
      <c r="Q260" t="s">
        <v>2312</v>
      </c>
      <c r="R260" s="16">
        <f t="shared" si="205"/>
        <v>1893</v>
      </c>
      <c r="S260" s="3" t="str">
        <f t="shared" si="206"/>
        <v>Hutton Country Park</v>
      </c>
      <c r="T260">
        <f t="shared" si="207"/>
        <v>934</v>
      </c>
      <c r="U260">
        <f t="shared" si="208"/>
        <v>2038</v>
      </c>
      <c r="V260">
        <f t="shared" si="209"/>
        <v>420</v>
      </c>
      <c r="W260">
        <f t="shared" si="210"/>
        <v>420</v>
      </c>
      <c r="X260" s="17">
        <f t="shared" si="211"/>
        <v>125</v>
      </c>
      <c r="Y260">
        <f t="shared" si="212"/>
        <v>5885</v>
      </c>
      <c r="Z260">
        <f t="shared" si="213"/>
        <v>245</v>
      </c>
      <c r="AA260">
        <f t="shared" si="214"/>
        <v>3391</v>
      </c>
      <c r="AB260" s="12">
        <f t="shared" si="215"/>
        <v>1917</v>
      </c>
      <c r="AC260">
        <f t="shared" si="216"/>
        <v>1230</v>
      </c>
      <c r="AD260" s="18">
        <f t="shared" si="217"/>
        <v>418</v>
      </c>
      <c r="AE260" s="18">
        <f t="shared" si="218"/>
        <v>293</v>
      </c>
      <c r="AF260" s="11">
        <f t="shared" si="219"/>
        <v>420</v>
      </c>
      <c r="AG260" s="18">
        <f t="shared" si="220"/>
        <v>32132</v>
      </c>
      <c r="AH260">
        <f t="shared" si="221"/>
        <v>355</v>
      </c>
      <c r="AI260" t="str">
        <f t="shared" si="222"/>
        <v>II*</v>
      </c>
      <c r="AJ260">
        <f t="shared" si="223"/>
        <v>2365</v>
      </c>
      <c r="AK260">
        <f t="shared" si="224"/>
        <v>2371</v>
      </c>
      <c r="AL260" s="3">
        <f t="shared" si="225"/>
        <v>1860</v>
      </c>
      <c r="AM260">
        <f t="shared" si="226"/>
        <v>14</v>
      </c>
      <c r="AN260">
        <f t="shared" si="227"/>
        <v>2014</v>
      </c>
      <c r="AO260" s="11">
        <f t="shared" si="228"/>
        <v>1601</v>
      </c>
      <c r="AP260" s="3">
        <f t="shared" si="229"/>
        <v>954</v>
      </c>
      <c r="AQ260">
        <f t="shared" si="230"/>
        <v>1781</v>
      </c>
      <c r="AR260">
        <f t="shared" si="231"/>
        <v>5954</v>
      </c>
      <c r="AS260" s="3">
        <f t="shared" si="232"/>
        <v>539</v>
      </c>
      <c r="AT260" t="str">
        <f t="shared" si="233"/>
        <v/>
      </c>
      <c r="AU260" t="str">
        <f t="shared" si="234"/>
        <v/>
      </c>
      <c r="AV260" s="3">
        <f t="shared" si="235"/>
        <v>1170</v>
      </c>
      <c r="AW260">
        <f t="shared" si="236"/>
        <v>0</v>
      </c>
      <c r="AX260">
        <f t="shared" si="237"/>
        <v>0</v>
      </c>
      <c r="AY260">
        <f t="shared" si="238"/>
        <v>0</v>
      </c>
      <c r="AZ260">
        <f t="shared" si="239"/>
        <v>0</v>
      </c>
    </row>
    <row r="261" spans="1:52">
      <c r="A261">
        <v>310</v>
      </c>
      <c r="B261" s="27" t="str">
        <f t="shared" si="192"/>
        <v>259</v>
      </c>
      <c r="C261" s="28" t="s">
        <v>2193</v>
      </c>
      <c r="D261" s="27" t="str">
        <f t="shared" si="193"/>
        <v/>
      </c>
      <c r="E261" t="str">
        <f t="shared" si="194"/>
        <v>0.13</v>
      </c>
      <c r="F261" t="str">
        <f t="shared" si="195"/>
        <v/>
      </c>
      <c r="G261" t="str">
        <f t="shared" si="196"/>
        <v/>
      </c>
      <c r="H261">
        <f t="shared" si="197"/>
        <v>1663</v>
      </c>
      <c r="I261" t="str">
        <f t="shared" si="198"/>
        <v>Brentwood AQMA No.7</v>
      </c>
      <c r="J261">
        <f t="shared" si="199"/>
        <v>16952</v>
      </c>
      <c r="K261" t="str">
        <f t="shared" si="200"/>
        <v>Epping Forest</v>
      </c>
      <c r="L261">
        <f t="shared" si="201"/>
        <v>16118</v>
      </c>
      <c r="M261" t="str">
        <f t="shared" si="202"/>
        <v>Thames Estuary &amp; Marshes</v>
      </c>
      <c r="N261">
        <f t="shared" si="203"/>
        <v>2484</v>
      </c>
      <c r="O261" t="str">
        <f t="shared" si="204"/>
        <v>Thorndon Park</v>
      </c>
      <c r="P261" t="s">
        <v>2312</v>
      </c>
      <c r="Q261" t="s">
        <v>2312</v>
      </c>
      <c r="R261" s="15">
        <f t="shared" si="205"/>
        <v>2083</v>
      </c>
      <c r="S261" s="3" t="str">
        <f t="shared" si="206"/>
        <v>Hutton Country Park</v>
      </c>
      <c r="T261">
        <f t="shared" si="207"/>
        <v>909</v>
      </c>
      <c r="U261">
        <f t="shared" si="208"/>
        <v>1842</v>
      </c>
      <c r="V261">
        <f t="shared" si="209"/>
        <v>534</v>
      </c>
      <c r="W261">
        <f t="shared" si="210"/>
        <v>341</v>
      </c>
      <c r="X261" s="18">
        <f t="shared" si="211"/>
        <v>7</v>
      </c>
      <c r="Y261">
        <f t="shared" si="212"/>
        <v>6056</v>
      </c>
      <c r="Z261">
        <f t="shared" si="213"/>
        <v>49</v>
      </c>
      <c r="AA261">
        <f t="shared" si="214"/>
        <v>3291</v>
      </c>
      <c r="AB261" s="12">
        <f t="shared" si="215"/>
        <v>1720</v>
      </c>
      <c r="AC261">
        <f t="shared" si="216"/>
        <v>1036</v>
      </c>
      <c r="AD261" s="18">
        <f t="shared" si="217"/>
        <v>607</v>
      </c>
      <c r="AE261" s="18">
        <f t="shared" si="218"/>
        <v>95</v>
      </c>
      <c r="AF261" s="18">
        <f t="shared" si="219"/>
        <v>225</v>
      </c>
      <c r="AG261" s="18">
        <f t="shared" si="220"/>
        <v>32347</v>
      </c>
      <c r="AH261">
        <f t="shared" si="221"/>
        <v>318</v>
      </c>
      <c r="AI261" t="str">
        <f t="shared" si="222"/>
        <v>II*</v>
      </c>
      <c r="AJ261">
        <f t="shared" si="223"/>
        <v>2242</v>
      </c>
      <c r="AK261">
        <f t="shared" si="224"/>
        <v>2173</v>
      </c>
      <c r="AL261" s="3">
        <f t="shared" si="225"/>
        <v>1663</v>
      </c>
      <c r="AM261">
        <f t="shared" si="226"/>
        <v>0</v>
      </c>
      <c r="AN261">
        <f t="shared" si="227"/>
        <v>1817</v>
      </c>
      <c r="AO261" s="11">
        <f t="shared" si="228"/>
        <v>1790</v>
      </c>
      <c r="AP261" s="3">
        <f t="shared" si="229"/>
        <v>1019</v>
      </c>
      <c r="AQ261">
        <f t="shared" si="230"/>
        <v>1803</v>
      </c>
      <c r="AR261">
        <f t="shared" si="231"/>
        <v>5898</v>
      </c>
      <c r="AS261" s="3">
        <f t="shared" si="232"/>
        <v>384</v>
      </c>
      <c r="AT261" t="str">
        <f t="shared" si="233"/>
        <v/>
      </c>
      <c r="AU261" t="str">
        <f t="shared" si="234"/>
        <v/>
      </c>
      <c r="AV261" s="3">
        <f t="shared" si="235"/>
        <v>1201</v>
      </c>
      <c r="AW261">
        <f t="shared" si="236"/>
        <v>0</v>
      </c>
      <c r="AX261">
        <f t="shared" si="237"/>
        <v>0</v>
      </c>
      <c r="AY261">
        <f t="shared" si="238"/>
        <v>0</v>
      </c>
      <c r="AZ261">
        <f t="shared" si="239"/>
        <v>0</v>
      </c>
    </row>
    <row r="262" spans="1:52">
      <c r="A262">
        <v>315</v>
      </c>
      <c r="B262" s="27" t="str">
        <f t="shared" si="192"/>
        <v>260</v>
      </c>
      <c r="C262" s="28" t="s">
        <v>2284</v>
      </c>
      <c r="D262" s="27" t="str">
        <f t="shared" si="193"/>
        <v/>
      </c>
      <c r="E262" t="str">
        <f t="shared" si="194"/>
        <v>0</v>
      </c>
      <c r="F262" t="str">
        <f t="shared" si="195"/>
        <v/>
      </c>
      <c r="G262" t="str">
        <f t="shared" si="196"/>
        <v/>
      </c>
      <c r="H262" s="11">
        <f t="shared" si="197"/>
        <v>402</v>
      </c>
      <c r="I262" t="str">
        <f t="shared" si="198"/>
        <v>Havering AQMA</v>
      </c>
      <c r="J262">
        <f t="shared" si="199"/>
        <v>14877</v>
      </c>
      <c r="K262" t="str">
        <f t="shared" si="200"/>
        <v>Epping Forest</v>
      </c>
      <c r="L262">
        <f t="shared" si="201"/>
        <v>15451</v>
      </c>
      <c r="M262" t="str">
        <f t="shared" si="202"/>
        <v>Thames Estuary &amp; Marshes</v>
      </c>
      <c r="N262">
        <f t="shared" si="203"/>
        <v>2141</v>
      </c>
      <c r="O262" t="str">
        <f t="shared" si="204"/>
        <v>Thorndon Park</v>
      </c>
      <c r="P262" t="s">
        <v>2312</v>
      </c>
      <c r="Q262" t="s">
        <v>2312</v>
      </c>
      <c r="R262" s="15">
        <f t="shared" si="205"/>
        <v>2016</v>
      </c>
      <c r="S262" s="3" t="str">
        <f t="shared" si="206"/>
        <v>The Manor</v>
      </c>
      <c r="T262" s="11">
        <f t="shared" si="207"/>
        <v>230</v>
      </c>
      <c r="U262" t="str">
        <f t="shared" si="208"/>
        <v>Adjacent, (100% overlap)</v>
      </c>
      <c r="V262" s="11">
        <f t="shared" si="209"/>
        <v>146</v>
      </c>
      <c r="W262" s="11" t="str">
        <f t="shared" si="210"/>
        <v>Adjacent, (40% overlap)</v>
      </c>
      <c r="X262" s="11">
        <f t="shared" si="211"/>
        <v>662</v>
      </c>
      <c r="Y262">
        <f t="shared" si="212"/>
        <v>1725</v>
      </c>
      <c r="Z262">
        <f t="shared" si="213"/>
        <v>382</v>
      </c>
      <c r="AA262">
        <f t="shared" si="214"/>
        <v>4</v>
      </c>
      <c r="AB262" s="12">
        <f t="shared" si="215"/>
        <v>2796</v>
      </c>
      <c r="AC262">
        <f t="shared" si="216"/>
        <v>843</v>
      </c>
      <c r="AD262" s="11">
        <f t="shared" si="217"/>
        <v>1036</v>
      </c>
      <c r="AE262" s="12">
        <f t="shared" si="218"/>
        <v>1134</v>
      </c>
      <c r="AF262" s="12">
        <f t="shared" si="219"/>
        <v>844</v>
      </c>
      <c r="AG262" s="19">
        <f t="shared" si="220"/>
        <v>17534</v>
      </c>
      <c r="AH262" s="12">
        <f t="shared" si="221"/>
        <v>0</v>
      </c>
      <c r="AI262" t="str">
        <f t="shared" si="222"/>
        <v>II</v>
      </c>
      <c r="AJ262">
        <f t="shared" si="223"/>
        <v>449</v>
      </c>
      <c r="AK262">
        <f t="shared" si="224"/>
        <v>2408</v>
      </c>
      <c r="AL262" s="3">
        <f t="shared" si="225"/>
        <v>441</v>
      </c>
      <c r="AM262">
        <f t="shared" si="226"/>
        <v>577</v>
      </c>
      <c r="AN262">
        <f t="shared" si="227"/>
        <v>1052</v>
      </c>
      <c r="AO262" s="17">
        <f t="shared" si="228"/>
        <v>850</v>
      </c>
      <c r="AP262" s="3">
        <f t="shared" si="229"/>
        <v>924</v>
      </c>
      <c r="AQ262" s="12" t="str">
        <f t="shared" si="230"/>
        <v>Adjacent, (100% overlap)</v>
      </c>
      <c r="AR262">
        <f t="shared" si="231"/>
        <v>3073</v>
      </c>
      <c r="AS262" s="13" t="str">
        <f t="shared" si="232"/>
        <v>Adjacent, (100% overlap)</v>
      </c>
      <c r="AT262" t="str">
        <f t="shared" si="233"/>
        <v>Yes</v>
      </c>
      <c r="AU262" t="str">
        <f t="shared" si="234"/>
        <v/>
      </c>
      <c r="AV262" s="3">
        <f t="shared" si="235"/>
        <v>1670</v>
      </c>
      <c r="AW262">
        <f t="shared" si="236"/>
        <v>0</v>
      </c>
      <c r="AX262">
        <f t="shared" si="237"/>
        <v>0</v>
      </c>
      <c r="AY262" s="11">
        <f t="shared" si="238"/>
        <v>100</v>
      </c>
      <c r="AZ262">
        <f t="shared" si="239"/>
        <v>0</v>
      </c>
    </row>
    <row r="263" spans="1:52">
      <c r="A263">
        <v>312</v>
      </c>
      <c r="B263" s="27" t="str">
        <f t="shared" si="192"/>
        <v>261</v>
      </c>
      <c r="C263" s="28" t="s">
        <v>2258</v>
      </c>
      <c r="D263" s="27" t="str">
        <f t="shared" si="193"/>
        <v/>
      </c>
      <c r="E263" t="str">
        <f t="shared" si="194"/>
        <v>4.64</v>
      </c>
      <c r="F263" t="str">
        <f t="shared" si="195"/>
        <v>N/A</v>
      </c>
      <c r="G263" t="str">
        <f t="shared" si="196"/>
        <v/>
      </c>
      <c r="H263">
        <f t="shared" si="197"/>
        <v>1691</v>
      </c>
      <c r="I263" t="str">
        <f t="shared" si="198"/>
        <v>Brentwood AQMA No.7</v>
      </c>
      <c r="J263">
        <f t="shared" si="199"/>
        <v>16227</v>
      </c>
      <c r="K263" t="str">
        <f t="shared" si="200"/>
        <v>Epping Forest</v>
      </c>
      <c r="L263">
        <f t="shared" si="201"/>
        <v>14577</v>
      </c>
      <c r="M263" t="str">
        <f t="shared" si="202"/>
        <v>Thames Estuary &amp; Marshes</v>
      </c>
      <c r="N263" s="12">
        <f t="shared" si="203"/>
        <v>520</v>
      </c>
      <c r="O263" t="str">
        <f t="shared" si="204"/>
        <v>Thorndon Park</v>
      </c>
      <c r="P263" t="s">
        <v>2312</v>
      </c>
      <c r="Q263" t="s">
        <v>2312</v>
      </c>
      <c r="R263" s="15">
        <f t="shared" si="205"/>
        <v>3592</v>
      </c>
      <c r="S263" s="3" t="str">
        <f t="shared" si="206"/>
        <v>The Manor</v>
      </c>
      <c r="T263" s="11">
        <f t="shared" si="207"/>
        <v>23</v>
      </c>
      <c r="U263" t="str">
        <f t="shared" si="208"/>
        <v>Adjacent, (100% overlap)</v>
      </c>
      <c r="V263" s="11">
        <f t="shared" si="209"/>
        <v>23</v>
      </c>
      <c r="W263" s="11" t="str">
        <f t="shared" si="210"/>
        <v>Adjacent, (1% overlap)</v>
      </c>
      <c r="X263" s="18">
        <f t="shared" si="211"/>
        <v>45</v>
      </c>
      <c r="Y263">
        <f t="shared" si="212"/>
        <v>3381</v>
      </c>
      <c r="Z263">
        <f t="shared" si="213"/>
        <v>525</v>
      </c>
      <c r="AA263">
        <f t="shared" si="214"/>
        <v>1144</v>
      </c>
      <c r="AB263" s="12">
        <f t="shared" si="215"/>
        <v>1905</v>
      </c>
      <c r="AC263">
        <f t="shared" si="216"/>
        <v>199</v>
      </c>
      <c r="AD263" s="18">
        <f t="shared" si="217"/>
        <v>3</v>
      </c>
      <c r="AE263" s="18">
        <f t="shared" si="218"/>
        <v>303</v>
      </c>
      <c r="AF263" s="18">
        <f t="shared" si="219"/>
        <v>153</v>
      </c>
      <c r="AG263" s="19">
        <f t="shared" si="220"/>
        <v>17174</v>
      </c>
      <c r="AH263">
        <f t="shared" si="221"/>
        <v>324</v>
      </c>
      <c r="AI263" t="str">
        <f t="shared" si="222"/>
        <v>II</v>
      </c>
      <c r="AJ263">
        <f t="shared" si="223"/>
        <v>914</v>
      </c>
      <c r="AK263">
        <f t="shared" si="224"/>
        <v>1661</v>
      </c>
      <c r="AL263" s="3">
        <f t="shared" si="225"/>
        <v>895</v>
      </c>
      <c r="AM263">
        <f t="shared" si="226"/>
        <v>855</v>
      </c>
      <c r="AN263">
        <f t="shared" si="227"/>
        <v>130</v>
      </c>
      <c r="AO263" s="18">
        <f t="shared" si="228"/>
        <v>75</v>
      </c>
      <c r="AP263" s="3">
        <f t="shared" si="229"/>
        <v>1328</v>
      </c>
      <c r="AQ263" s="12" t="str">
        <f t="shared" si="230"/>
        <v>Adjacent, (0% overlap)</v>
      </c>
      <c r="AR263">
        <f t="shared" si="231"/>
        <v>3139</v>
      </c>
      <c r="AS263" s="13" t="str">
        <f t="shared" si="232"/>
        <v>Adjacent, (100% overlap)</v>
      </c>
      <c r="AT263" t="str">
        <f t="shared" si="233"/>
        <v>Yes</v>
      </c>
      <c r="AU263" t="str">
        <f t="shared" si="234"/>
        <v>No</v>
      </c>
      <c r="AV263" s="3">
        <f t="shared" si="235"/>
        <v>483</v>
      </c>
      <c r="AW263">
        <f t="shared" si="236"/>
        <v>0</v>
      </c>
      <c r="AX263">
        <f t="shared" si="237"/>
        <v>0</v>
      </c>
      <c r="AY263">
        <f t="shared" si="238"/>
        <v>0</v>
      </c>
      <c r="AZ263">
        <f t="shared" si="239"/>
        <v>0</v>
      </c>
    </row>
    <row r="264" spans="1:52">
      <c r="A264">
        <v>313</v>
      </c>
      <c r="B264" s="27" t="str">
        <f t="shared" si="192"/>
        <v>262</v>
      </c>
      <c r="C264" s="28" t="s">
        <v>2443</v>
      </c>
      <c r="D264" s="27" t="str">
        <f t="shared" si="193"/>
        <v/>
      </c>
      <c r="E264" t="str">
        <f t="shared" si="194"/>
        <v>1.93</v>
      </c>
      <c r="F264" t="str">
        <f t="shared" si="195"/>
        <v>N/A</v>
      </c>
      <c r="G264" t="str">
        <f t="shared" si="196"/>
        <v/>
      </c>
      <c r="H264">
        <f t="shared" si="197"/>
        <v>4150</v>
      </c>
      <c r="I264" t="str">
        <f t="shared" si="198"/>
        <v>Brentwood AQMA No.5</v>
      </c>
      <c r="J264">
        <f t="shared" si="199"/>
        <v>14422</v>
      </c>
      <c r="K264" t="str">
        <f t="shared" si="200"/>
        <v>Epping Forest</v>
      </c>
      <c r="L264">
        <f t="shared" si="201"/>
        <v>20768</v>
      </c>
      <c r="M264" t="str">
        <f t="shared" si="202"/>
        <v>Thames Estuary &amp; Marshes</v>
      </c>
      <c r="N264" s="11">
        <f t="shared" si="203"/>
        <v>1755</v>
      </c>
      <c r="O264" t="str">
        <f t="shared" si="204"/>
        <v>The Coppice, Kelvedon Hatch</v>
      </c>
      <c r="P264" t="s">
        <v>2312</v>
      </c>
      <c r="Q264" t="s">
        <v>2312</v>
      </c>
      <c r="R264" s="15">
        <f t="shared" si="205"/>
        <v>4997</v>
      </c>
      <c r="S264" s="3" t="str">
        <f t="shared" si="206"/>
        <v>Hutton Country Park</v>
      </c>
      <c r="T264">
        <f t="shared" si="207"/>
        <v>459</v>
      </c>
      <c r="U264">
        <f t="shared" si="208"/>
        <v>5591</v>
      </c>
      <c r="V264" s="12" t="str">
        <f t="shared" si="209"/>
        <v>Adjacent, (24% overlap)</v>
      </c>
      <c r="W264" s="11" t="str">
        <f t="shared" si="210"/>
        <v>Adjacent, (62% overlap)</v>
      </c>
      <c r="X264" s="17">
        <f t="shared" si="211"/>
        <v>135</v>
      </c>
      <c r="Y264">
        <f t="shared" si="212"/>
        <v>6403</v>
      </c>
      <c r="Z264">
        <f t="shared" si="213"/>
        <v>2170</v>
      </c>
      <c r="AA264">
        <f t="shared" si="214"/>
        <v>808</v>
      </c>
      <c r="AB264" s="12">
        <f t="shared" si="215"/>
        <v>5176</v>
      </c>
      <c r="AC264">
        <f t="shared" si="216"/>
        <v>5043</v>
      </c>
      <c r="AD264" s="12">
        <f t="shared" si="217"/>
        <v>2200</v>
      </c>
      <c r="AE264" s="12">
        <f t="shared" si="218"/>
        <v>4601</v>
      </c>
      <c r="AF264" s="12">
        <f t="shared" si="219"/>
        <v>993</v>
      </c>
      <c r="AG264" s="17">
        <f t="shared" si="220"/>
        <v>24891</v>
      </c>
      <c r="AH264">
        <f t="shared" si="221"/>
        <v>302</v>
      </c>
      <c r="AI264" t="str">
        <f t="shared" si="222"/>
        <v>II</v>
      </c>
      <c r="AJ264">
        <f t="shared" si="223"/>
        <v>4349</v>
      </c>
      <c r="AK264">
        <f t="shared" si="224"/>
        <v>2392</v>
      </c>
      <c r="AL264" s="3">
        <f t="shared" si="225"/>
        <v>2171</v>
      </c>
      <c r="AM264">
        <f t="shared" si="226"/>
        <v>4277</v>
      </c>
      <c r="AN264">
        <f t="shared" si="227"/>
        <v>5045</v>
      </c>
      <c r="AO264" s="12">
        <f t="shared" si="228"/>
        <v>3816</v>
      </c>
      <c r="AP264" s="3">
        <f t="shared" si="229"/>
        <v>1084</v>
      </c>
      <c r="AQ264">
        <f t="shared" si="230"/>
        <v>735</v>
      </c>
      <c r="AR264">
        <f t="shared" si="231"/>
        <v>10458</v>
      </c>
      <c r="AS264" s="13" t="str">
        <f t="shared" si="232"/>
        <v>Adjacent, (100% overlap)</v>
      </c>
      <c r="AT264" t="str">
        <f t="shared" si="233"/>
        <v>Yes</v>
      </c>
      <c r="AU264" t="str">
        <f t="shared" si="234"/>
        <v>No</v>
      </c>
      <c r="AV264" s="3">
        <f t="shared" si="235"/>
        <v>15</v>
      </c>
      <c r="AW264">
        <f t="shared" si="236"/>
        <v>0</v>
      </c>
      <c r="AX264">
        <f t="shared" si="237"/>
        <v>0</v>
      </c>
      <c r="AY264" s="11">
        <f t="shared" si="238"/>
        <v>100</v>
      </c>
      <c r="AZ264">
        <f t="shared" si="239"/>
        <v>0</v>
      </c>
    </row>
    <row r="265" spans="1:52">
      <c r="A265">
        <v>314</v>
      </c>
      <c r="B265" s="27" t="str">
        <f t="shared" si="192"/>
        <v>263</v>
      </c>
      <c r="C265" s="28" t="s">
        <v>2279</v>
      </c>
      <c r="D265" s="27" t="str">
        <f t="shared" si="193"/>
        <v/>
      </c>
      <c r="E265" t="str">
        <f t="shared" si="194"/>
        <v>9.85</v>
      </c>
      <c r="F265" t="str">
        <f t="shared" si="195"/>
        <v/>
      </c>
      <c r="G265" t="str">
        <f t="shared" si="196"/>
        <v/>
      </c>
      <c r="H265">
        <f t="shared" si="197"/>
        <v>1739</v>
      </c>
      <c r="I265" t="str">
        <f t="shared" si="198"/>
        <v>Brentwood AQMA No.5</v>
      </c>
      <c r="J265">
        <f t="shared" si="199"/>
        <v>17456</v>
      </c>
      <c r="K265" t="str">
        <f t="shared" si="200"/>
        <v>Epping Forest</v>
      </c>
      <c r="L265">
        <f t="shared" si="201"/>
        <v>16761</v>
      </c>
      <c r="M265" t="str">
        <f t="shared" si="202"/>
        <v>Thames Estuary &amp; Marshes</v>
      </c>
      <c r="N265">
        <f t="shared" si="203"/>
        <v>3979</v>
      </c>
      <c r="O265" t="str">
        <f t="shared" si="204"/>
        <v>Thorndon Park</v>
      </c>
      <c r="P265" t="s">
        <v>2312</v>
      </c>
      <c r="Q265" t="s">
        <v>2312</v>
      </c>
      <c r="R265" s="16">
        <f t="shared" si="205"/>
        <v>929</v>
      </c>
      <c r="S265" s="3" t="str">
        <f t="shared" si="206"/>
        <v>Hutton Country Park</v>
      </c>
      <c r="T265" s="12" t="str">
        <f t="shared" si="207"/>
        <v>Adjacent, (0% overlap)</v>
      </c>
      <c r="U265">
        <f t="shared" si="208"/>
        <v>3347</v>
      </c>
      <c r="V265" s="12" t="str">
        <f t="shared" si="209"/>
        <v>Adjacent, (0% overlap)</v>
      </c>
      <c r="W265" s="11" t="str">
        <f t="shared" si="210"/>
        <v>Adjacent, (3% overlap)</v>
      </c>
      <c r="X265" s="18">
        <f t="shared" si="211"/>
        <v>63</v>
      </c>
      <c r="Y265">
        <f t="shared" si="212"/>
        <v>5248</v>
      </c>
      <c r="Z265">
        <f t="shared" si="213"/>
        <v>5</v>
      </c>
      <c r="AA265">
        <f t="shared" si="214"/>
        <v>3404</v>
      </c>
      <c r="AB265" s="12">
        <f t="shared" si="215"/>
        <v>3166</v>
      </c>
      <c r="AC265">
        <f t="shared" si="216"/>
        <v>2549</v>
      </c>
      <c r="AD265" s="18">
        <f t="shared" si="217"/>
        <v>606</v>
      </c>
      <c r="AE265" s="11">
        <f t="shared" si="218"/>
        <v>798</v>
      </c>
      <c r="AF265" s="18">
        <f t="shared" si="219"/>
        <v>226</v>
      </c>
      <c r="AG265" s="18">
        <f t="shared" si="220"/>
        <v>32698</v>
      </c>
      <c r="AH265">
        <f t="shared" si="221"/>
        <v>403</v>
      </c>
      <c r="AI265" t="str">
        <f t="shared" si="222"/>
        <v>II</v>
      </c>
      <c r="AJ265">
        <f t="shared" si="223"/>
        <v>3648</v>
      </c>
      <c r="AK265">
        <f t="shared" si="224"/>
        <v>1946</v>
      </c>
      <c r="AL265" s="3">
        <f t="shared" si="225"/>
        <v>1650</v>
      </c>
      <c r="AM265">
        <f t="shared" si="226"/>
        <v>719</v>
      </c>
      <c r="AN265">
        <f t="shared" si="227"/>
        <v>3265</v>
      </c>
      <c r="AO265" s="17">
        <f t="shared" si="228"/>
        <v>646</v>
      </c>
      <c r="AP265" s="3">
        <f t="shared" si="229"/>
        <v>51</v>
      </c>
      <c r="AQ265" s="11">
        <f t="shared" si="230"/>
        <v>160</v>
      </c>
      <c r="AR265">
        <f t="shared" si="231"/>
        <v>6933</v>
      </c>
      <c r="AS265" s="13" t="str">
        <f t="shared" si="232"/>
        <v>Adjacent, (100% overlap)</v>
      </c>
      <c r="AT265" t="str">
        <f t="shared" si="233"/>
        <v>Yes</v>
      </c>
      <c r="AU265" t="str">
        <f t="shared" si="234"/>
        <v/>
      </c>
      <c r="AV265" s="3">
        <f t="shared" si="235"/>
        <v>133</v>
      </c>
      <c r="AW265">
        <f t="shared" si="236"/>
        <v>0</v>
      </c>
      <c r="AX265">
        <f t="shared" si="237"/>
        <v>0</v>
      </c>
      <c r="AY265" s="11">
        <f t="shared" si="238"/>
        <v>100</v>
      </c>
      <c r="AZ265">
        <f t="shared" si="239"/>
        <v>0</v>
      </c>
    </row>
    <row r="266" spans="1:52">
      <c r="A266">
        <v>317</v>
      </c>
      <c r="B266" s="27" t="str">
        <f t="shared" si="192"/>
        <v>264</v>
      </c>
      <c r="C266" s="28" t="s">
        <v>2293</v>
      </c>
      <c r="D266" s="27" t="str">
        <f t="shared" si="193"/>
        <v/>
      </c>
      <c r="E266" t="str">
        <f t="shared" si="194"/>
        <v>17.76</v>
      </c>
      <c r="F266" t="str">
        <f t="shared" si="195"/>
        <v>N/A</v>
      </c>
      <c r="G266" t="str">
        <f t="shared" si="196"/>
        <v/>
      </c>
      <c r="H266">
        <f t="shared" si="197"/>
        <v>2665</v>
      </c>
      <c r="I266" t="str">
        <f t="shared" si="198"/>
        <v>Brentwood AQMA No.5</v>
      </c>
      <c r="J266">
        <f t="shared" si="199"/>
        <v>20155</v>
      </c>
      <c r="K266" t="str">
        <f t="shared" si="200"/>
        <v>Epping Forest</v>
      </c>
      <c r="L266">
        <f t="shared" si="201"/>
        <v>14500</v>
      </c>
      <c r="M266" t="str">
        <f t="shared" si="202"/>
        <v>Thames Estuary &amp; Marshes</v>
      </c>
      <c r="N266">
        <f t="shared" si="203"/>
        <v>2847</v>
      </c>
      <c r="O266" t="str">
        <f t="shared" si="204"/>
        <v>Norsey Wood</v>
      </c>
      <c r="P266" t="s">
        <v>2312</v>
      </c>
      <c r="Q266" t="s">
        <v>2312</v>
      </c>
      <c r="R266" s="16">
        <f t="shared" si="205"/>
        <v>597</v>
      </c>
      <c r="S266" s="3" t="str">
        <f t="shared" si="206"/>
        <v>Hutton Country Park</v>
      </c>
      <c r="T266" s="11">
        <f t="shared" si="207"/>
        <v>122</v>
      </c>
      <c r="U266">
        <f t="shared" si="208"/>
        <v>3709</v>
      </c>
      <c r="V266" s="11">
        <f t="shared" si="209"/>
        <v>122</v>
      </c>
      <c r="W266">
        <f t="shared" si="210"/>
        <v>88</v>
      </c>
      <c r="X266" s="17">
        <f t="shared" si="211"/>
        <v>165</v>
      </c>
      <c r="Y266">
        <f t="shared" si="212"/>
        <v>2380</v>
      </c>
      <c r="Z266">
        <f t="shared" si="213"/>
        <v>2660</v>
      </c>
      <c r="AA266">
        <f t="shared" si="214"/>
        <v>5884</v>
      </c>
      <c r="AB266" s="12">
        <f t="shared" si="215"/>
        <v>4889</v>
      </c>
      <c r="AC266">
        <f t="shared" si="216"/>
        <v>4094</v>
      </c>
      <c r="AD266" s="12">
        <f t="shared" si="217"/>
        <v>1858</v>
      </c>
      <c r="AE266" s="12">
        <f t="shared" si="218"/>
        <v>2462</v>
      </c>
      <c r="AF266" s="12">
        <f t="shared" si="219"/>
        <v>1346</v>
      </c>
      <c r="AG266" s="19">
        <f t="shared" si="220"/>
        <v>16682</v>
      </c>
      <c r="AH266" s="11">
        <f t="shared" si="221"/>
        <v>18</v>
      </c>
      <c r="AI266" t="str">
        <f t="shared" si="222"/>
        <v>II</v>
      </c>
      <c r="AJ266">
        <f t="shared" si="223"/>
        <v>3721</v>
      </c>
      <c r="AK266">
        <f t="shared" si="224"/>
        <v>3013</v>
      </c>
      <c r="AL266" s="3">
        <f t="shared" si="225"/>
        <v>538</v>
      </c>
      <c r="AM266">
        <f t="shared" si="226"/>
        <v>2882</v>
      </c>
      <c r="AN266">
        <f t="shared" si="227"/>
        <v>4894</v>
      </c>
      <c r="AO266" s="11">
        <f t="shared" si="228"/>
        <v>1482</v>
      </c>
      <c r="AP266" s="14" t="str">
        <f t="shared" si="229"/>
        <v>Adjacent, (4% overlap)</v>
      </c>
      <c r="AQ266">
        <f t="shared" si="230"/>
        <v>472</v>
      </c>
      <c r="AR266">
        <f t="shared" si="231"/>
        <v>5177</v>
      </c>
      <c r="AS266" s="13" t="str">
        <f t="shared" si="232"/>
        <v>Adjacent, (100% overlap)</v>
      </c>
      <c r="AT266" t="str">
        <f t="shared" si="233"/>
        <v>Yes</v>
      </c>
      <c r="AU266" t="str">
        <f t="shared" si="234"/>
        <v/>
      </c>
      <c r="AV266" s="3">
        <f t="shared" si="235"/>
        <v>24</v>
      </c>
      <c r="AW266">
        <f t="shared" si="236"/>
        <v>0</v>
      </c>
      <c r="AX266">
        <f t="shared" si="237"/>
        <v>0</v>
      </c>
      <c r="AY266" s="11">
        <f t="shared" si="238"/>
        <v>100</v>
      </c>
      <c r="AZ266">
        <f t="shared" si="239"/>
        <v>0</v>
      </c>
    </row>
    <row r="267" spans="1:52">
      <c r="A267">
        <v>316</v>
      </c>
      <c r="B267" s="27" t="str">
        <f t="shared" si="192"/>
        <v>265</v>
      </c>
      <c r="C267" s="28" t="s">
        <v>2287</v>
      </c>
      <c r="D267" s="27" t="str">
        <f t="shared" si="193"/>
        <v/>
      </c>
      <c r="E267" t="str">
        <f t="shared" si="194"/>
        <v>6.4</v>
      </c>
      <c r="F267" t="str">
        <f t="shared" si="195"/>
        <v>N/A</v>
      </c>
      <c r="G267" t="str">
        <f t="shared" si="196"/>
        <v/>
      </c>
      <c r="H267">
        <f t="shared" si="197"/>
        <v>1560</v>
      </c>
      <c r="I267" t="str">
        <f t="shared" si="198"/>
        <v>Havering AQMA</v>
      </c>
      <c r="J267">
        <f t="shared" si="199"/>
        <v>8270</v>
      </c>
      <c r="K267" t="str">
        <f t="shared" si="200"/>
        <v>Epping Forest</v>
      </c>
      <c r="L267">
        <f t="shared" si="201"/>
        <v>22393</v>
      </c>
      <c r="M267" t="str">
        <f t="shared" si="202"/>
        <v>Thames Estuary &amp; Marshes</v>
      </c>
      <c r="N267" s="12">
        <f t="shared" si="203"/>
        <v>275</v>
      </c>
      <c r="O267" t="str">
        <f t="shared" si="204"/>
        <v>Curtismill Green</v>
      </c>
      <c r="P267" t="s">
        <v>2312</v>
      </c>
      <c r="Q267" t="s">
        <v>2312</v>
      </c>
      <c r="R267" s="15">
        <f t="shared" si="205"/>
        <v>3418</v>
      </c>
      <c r="S267" s="3" t="str">
        <f t="shared" si="206"/>
        <v>The Manor</v>
      </c>
      <c r="T267">
        <f t="shared" si="207"/>
        <v>2117</v>
      </c>
      <c r="U267">
        <f t="shared" si="208"/>
        <v>5406</v>
      </c>
      <c r="V267" s="11">
        <f t="shared" si="209"/>
        <v>275</v>
      </c>
      <c r="W267">
        <f t="shared" si="210"/>
        <v>274</v>
      </c>
      <c r="X267" s="12">
        <f t="shared" si="211"/>
        <v>3913</v>
      </c>
      <c r="Y267">
        <f t="shared" si="212"/>
        <v>2772</v>
      </c>
      <c r="Z267">
        <f t="shared" si="213"/>
        <v>4454</v>
      </c>
      <c r="AA267">
        <f t="shared" si="214"/>
        <v>1494</v>
      </c>
      <c r="AB267" s="12">
        <f t="shared" si="215"/>
        <v>7542</v>
      </c>
      <c r="AC267">
        <f t="shared" si="216"/>
        <v>7648</v>
      </c>
      <c r="AD267" s="12">
        <f t="shared" si="217"/>
        <v>5484</v>
      </c>
      <c r="AE267" s="12">
        <f t="shared" si="218"/>
        <v>6802</v>
      </c>
      <c r="AF267" s="12">
        <f t="shared" si="219"/>
        <v>5606</v>
      </c>
      <c r="AG267" s="19">
        <f t="shared" si="220"/>
        <v>15771</v>
      </c>
      <c r="AH267" s="11">
        <f t="shared" si="221"/>
        <v>42</v>
      </c>
      <c r="AI267" t="str">
        <f t="shared" si="222"/>
        <v>II</v>
      </c>
      <c r="AJ267">
        <f t="shared" si="223"/>
        <v>3949</v>
      </c>
      <c r="AK267">
        <f t="shared" si="224"/>
        <v>855</v>
      </c>
      <c r="AL267" s="3">
        <f t="shared" si="225"/>
        <v>3947</v>
      </c>
      <c r="AM267">
        <f t="shared" si="226"/>
        <v>5648</v>
      </c>
      <c r="AN267">
        <f t="shared" si="227"/>
        <v>6632</v>
      </c>
      <c r="AO267" s="12">
        <f t="shared" si="228"/>
        <v>5841</v>
      </c>
      <c r="AP267" s="3">
        <f t="shared" si="229"/>
        <v>1300</v>
      </c>
      <c r="AQ267" s="11">
        <f t="shared" si="230"/>
        <v>319</v>
      </c>
      <c r="AR267">
        <f t="shared" si="231"/>
        <v>9617</v>
      </c>
      <c r="AS267" s="13" t="str">
        <f t="shared" si="232"/>
        <v>Adjacent, (100% overlap)</v>
      </c>
      <c r="AT267" t="str">
        <f t="shared" si="233"/>
        <v>Yes</v>
      </c>
      <c r="AU267" t="str">
        <f t="shared" si="234"/>
        <v/>
      </c>
      <c r="AV267" s="3">
        <f t="shared" si="235"/>
        <v>77</v>
      </c>
      <c r="AW267">
        <f t="shared" si="236"/>
        <v>0</v>
      </c>
      <c r="AX267">
        <f t="shared" si="237"/>
        <v>0</v>
      </c>
      <c r="AY267" s="11">
        <f t="shared" si="238"/>
        <v>100</v>
      </c>
      <c r="AZ267">
        <f t="shared" si="239"/>
        <v>0</v>
      </c>
    </row>
    <row r="268" spans="1:52">
      <c r="A268">
        <v>318</v>
      </c>
      <c r="B268" s="27" t="str">
        <f t="shared" si="192"/>
        <v>266</v>
      </c>
      <c r="C268" s="28" t="s">
        <v>2197</v>
      </c>
      <c r="D268" s="27" t="str">
        <f t="shared" si="193"/>
        <v/>
      </c>
      <c r="E268" t="str">
        <f t="shared" si="194"/>
        <v>24.51</v>
      </c>
      <c r="F268" t="str">
        <f t="shared" si="195"/>
        <v>N/A</v>
      </c>
      <c r="G268" t="str">
        <f t="shared" si="196"/>
        <v/>
      </c>
      <c r="H268">
        <f t="shared" si="197"/>
        <v>1296</v>
      </c>
      <c r="I268" t="str">
        <f t="shared" si="198"/>
        <v>Brentwood AQMA No.4</v>
      </c>
      <c r="J268">
        <f t="shared" si="199"/>
        <v>14590</v>
      </c>
      <c r="K268" t="str">
        <f t="shared" si="200"/>
        <v>Epping Forest</v>
      </c>
      <c r="L268">
        <f t="shared" si="201"/>
        <v>18082</v>
      </c>
      <c r="M268" t="str">
        <f t="shared" si="202"/>
        <v>Thames Estuary &amp; Marshes</v>
      </c>
      <c r="N268">
        <f t="shared" si="203"/>
        <v>3153</v>
      </c>
      <c r="O268" t="str">
        <f t="shared" si="204"/>
        <v>The Coppice, Kelvedon Hatch</v>
      </c>
      <c r="P268" t="s">
        <v>2312</v>
      </c>
      <c r="Q268" t="s">
        <v>2312</v>
      </c>
      <c r="R268" s="15">
        <f t="shared" si="205"/>
        <v>3754</v>
      </c>
      <c r="S268" s="3" t="str">
        <f t="shared" si="206"/>
        <v>Hutton Country Park</v>
      </c>
      <c r="T268" s="12" t="str">
        <f t="shared" si="207"/>
        <v>Adjacent, (0% overlap)</v>
      </c>
      <c r="U268">
        <f t="shared" si="208"/>
        <v>2553</v>
      </c>
      <c r="V268" s="12" t="str">
        <f t="shared" si="209"/>
        <v>Adjacent, (0% overlap)</v>
      </c>
      <c r="W268" s="11" t="str">
        <f t="shared" si="210"/>
        <v>Adjacent, (9% overlap)</v>
      </c>
      <c r="X268" s="18">
        <f t="shared" si="211"/>
        <v>3</v>
      </c>
      <c r="Y268">
        <f t="shared" si="212"/>
        <v>5120</v>
      </c>
      <c r="Z268">
        <f t="shared" si="213"/>
        <v>1352</v>
      </c>
      <c r="AA268">
        <f t="shared" si="214"/>
        <v>832</v>
      </c>
      <c r="AB268" s="12">
        <f t="shared" si="215"/>
        <v>2129</v>
      </c>
      <c r="AC268">
        <f t="shared" si="216"/>
        <v>2035</v>
      </c>
      <c r="AD268" s="11">
        <f t="shared" si="217"/>
        <v>1077</v>
      </c>
      <c r="AE268" s="12">
        <f t="shared" si="218"/>
        <v>1892</v>
      </c>
      <c r="AF268" s="12">
        <f t="shared" si="219"/>
        <v>1109</v>
      </c>
      <c r="AG268" s="17">
        <f t="shared" si="220"/>
        <v>28571</v>
      </c>
      <c r="AH268">
        <f t="shared" si="221"/>
        <v>164</v>
      </c>
      <c r="AI268" t="str">
        <f t="shared" si="222"/>
        <v>II</v>
      </c>
      <c r="AJ268">
        <f t="shared" si="223"/>
        <v>1808</v>
      </c>
      <c r="AK268">
        <f t="shared" si="224"/>
        <v>2044</v>
      </c>
      <c r="AL268" s="3">
        <f t="shared" si="225"/>
        <v>1611</v>
      </c>
      <c r="AM268">
        <f t="shared" si="226"/>
        <v>2142</v>
      </c>
      <c r="AN268">
        <f t="shared" si="227"/>
        <v>1986</v>
      </c>
      <c r="AO268" s="11">
        <f t="shared" si="228"/>
        <v>1919</v>
      </c>
      <c r="AP268" s="3">
        <f t="shared" si="229"/>
        <v>317</v>
      </c>
      <c r="AQ268">
        <f t="shared" si="230"/>
        <v>1727</v>
      </c>
      <c r="AR268">
        <f t="shared" si="231"/>
        <v>7447</v>
      </c>
      <c r="AS268" s="13" t="str">
        <f t="shared" si="232"/>
        <v>Adjacent, (100% overlap)</v>
      </c>
      <c r="AT268" t="str">
        <f t="shared" si="233"/>
        <v>Yes</v>
      </c>
      <c r="AU268" t="str">
        <f t="shared" si="234"/>
        <v/>
      </c>
      <c r="AV268" s="3">
        <f t="shared" si="235"/>
        <v>2</v>
      </c>
      <c r="AW268">
        <f t="shared" si="236"/>
        <v>0</v>
      </c>
      <c r="AX268">
        <f t="shared" si="237"/>
        <v>0</v>
      </c>
      <c r="AY268" s="11">
        <f t="shared" si="238"/>
        <v>99.953000000000003</v>
      </c>
      <c r="AZ268">
        <f t="shared" si="239"/>
        <v>0</v>
      </c>
    </row>
    <row r="269" spans="1:52">
      <c r="A269">
        <v>319</v>
      </c>
      <c r="B269" s="27" t="str">
        <f t="shared" si="192"/>
        <v>267</v>
      </c>
      <c r="C269" s="28" t="s">
        <v>2267</v>
      </c>
      <c r="D269" s="27" t="str">
        <f t="shared" si="193"/>
        <v/>
      </c>
      <c r="E269" t="str">
        <f t="shared" si="194"/>
        <v>0</v>
      </c>
      <c r="F269" t="str">
        <f t="shared" si="195"/>
        <v>N/A</v>
      </c>
      <c r="G269" t="str">
        <f t="shared" si="196"/>
        <v/>
      </c>
      <c r="H269" s="12" t="str">
        <f t="shared" si="197"/>
        <v>Adjacent, (99% overlap)</v>
      </c>
      <c r="I269" t="str">
        <f t="shared" si="198"/>
        <v>Brentwood AQMA No.7</v>
      </c>
      <c r="J269">
        <f t="shared" si="199"/>
        <v>15759</v>
      </c>
      <c r="K269" t="str">
        <f t="shared" si="200"/>
        <v>Epping Forest</v>
      </c>
      <c r="L269">
        <f t="shared" si="201"/>
        <v>16115</v>
      </c>
      <c r="M269" t="str">
        <f t="shared" si="202"/>
        <v>Thames Estuary &amp; Marshes</v>
      </c>
      <c r="N269" s="11">
        <f t="shared" si="203"/>
        <v>1277</v>
      </c>
      <c r="O269" t="str">
        <f t="shared" si="204"/>
        <v>Thorndon Park</v>
      </c>
      <c r="P269" t="s">
        <v>2312</v>
      </c>
      <c r="Q269" t="s">
        <v>2312</v>
      </c>
      <c r="R269" s="15">
        <f t="shared" si="205"/>
        <v>3940</v>
      </c>
      <c r="S269" s="3" t="str">
        <f t="shared" si="206"/>
        <v>Hutton Country Park</v>
      </c>
      <c r="T269">
        <f t="shared" si="207"/>
        <v>1130</v>
      </c>
      <c r="U269">
        <f t="shared" si="208"/>
        <v>371</v>
      </c>
      <c r="V269">
        <f t="shared" si="209"/>
        <v>642</v>
      </c>
      <c r="W269">
        <f t="shared" si="210"/>
        <v>471</v>
      </c>
      <c r="X269" s="18">
        <f t="shared" si="211"/>
        <v>85</v>
      </c>
      <c r="Y269">
        <f t="shared" si="212"/>
        <v>4578</v>
      </c>
      <c r="Z269">
        <f t="shared" si="213"/>
        <v>13</v>
      </c>
      <c r="AA269">
        <f t="shared" si="214"/>
        <v>1915</v>
      </c>
      <c r="AB269" s="18">
        <f t="shared" si="215"/>
        <v>71</v>
      </c>
      <c r="AC269">
        <f t="shared" si="216"/>
        <v>419</v>
      </c>
      <c r="AD269" s="18">
        <f t="shared" si="217"/>
        <v>34</v>
      </c>
      <c r="AE269" s="18">
        <f t="shared" si="218"/>
        <v>0</v>
      </c>
      <c r="AF269" s="18">
        <f t="shared" si="219"/>
        <v>20</v>
      </c>
      <c r="AG269" s="19">
        <f t="shared" si="220"/>
        <v>24044</v>
      </c>
      <c r="AH269" s="12">
        <f t="shared" si="221"/>
        <v>0</v>
      </c>
      <c r="AI269" t="str">
        <f t="shared" si="222"/>
        <v>II*</v>
      </c>
      <c r="AJ269">
        <f t="shared" si="223"/>
        <v>1809</v>
      </c>
      <c r="AK269">
        <f t="shared" si="224"/>
        <v>309</v>
      </c>
      <c r="AL269" s="13" t="str">
        <f t="shared" si="225"/>
        <v>Adjacent, (100% overlap)</v>
      </c>
      <c r="AM269">
        <f t="shared" si="226"/>
        <v>883</v>
      </c>
      <c r="AN269">
        <f t="shared" si="227"/>
        <v>0</v>
      </c>
      <c r="AO269" s="18">
        <f t="shared" si="228"/>
        <v>140</v>
      </c>
      <c r="AP269" s="3">
        <f t="shared" si="229"/>
        <v>1844</v>
      </c>
      <c r="AQ269">
        <f t="shared" si="230"/>
        <v>1399</v>
      </c>
      <c r="AR269">
        <f t="shared" si="231"/>
        <v>5226</v>
      </c>
      <c r="AS269" s="3">
        <f t="shared" si="232"/>
        <v>94</v>
      </c>
      <c r="AT269" t="str">
        <f t="shared" si="233"/>
        <v>No</v>
      </c>
      <c r="AU269" t="str">
        <f t="shared" si="234"/>
        <v/>
      </c>
      <c r="AV269" s="3">
        <f t="shared" si="235"/>
        <v>1825</v>
      </c>
      <c r="AW269">
        <f t="shared" si="236"/>
        <v>0</v>
      </c>
      <c r="AX269">
        <f t="shared" si="237"/>
        <v>0</v>
      </c>
      <c r="AY269">
        <f t="shared" si="238"/>
        <v>0</v>
      </c>
      <c r="AZ269">
        <f t="shared" si="239"/>
        <v>0</v>
      </c>
    </row>
    <row r="270" spans="1:52">
      <c r="A270">
        <v>320</v>
      </c>
      <c r="B270" s="27" t="str">
        <f t="shared" si="192"/>
        <v>268A</v>
      </c>
      <c r="C270" s="28" t="s">
        <v>2225</v>
      </c>
      <c r="D270" s="27" t="str">
        <f t="shared" si="193"/>
        <v>Housing</v>
      </c>
      <c r="E270" t="str">
        <f t="shared" si="194"/>
        <v>27.68</v>
      </c>
      <c r="F270" t="str">
        <f t="shared" si="195"/>
        <v>N/A</v>
      </c>
      <c r="G270" t="str">
        <f t="shared" si="196"/>
        <v/>
      </c>
      <c r="H270">
        <f t="shared" si="197"/>
        <v>2041</v>
      </c>
      <c r="I270" t="str">
        <f t="shared" si="198"/>
        <v>Brentwood AQMA No.5</v>
      </c>
      <c r="J270">
        <f t="shared" si="199"/>
        <v>18655</v>
      </c>
      <c r="K270" t="str">
        <f t="shared" si="200"/>
        <v>Epping Forest</v>
      </c>
      <c r="L270">
        <f t="shared" si="201"/>
        <v>15408</v>
      </c>
      <c r="M270" t="str">
        <f t="shared" si="202"/>
        <v>Thames Estuary &amp; Marshes</v>
      </c>
      <c r="N270">
        <f t="shared" si="203"/>
        <v>3908</v>
      </c>
      <c r="O270" t="str">
        <f t="shared" si="204"/>
        <v>Norsey Wood</v>
      </c>
      <c r="P270" t="s">
        <v>2312</v>
      </c>
      <c r="Q270" t="s">
        <v>2312</v>
      </c>
      <c r="R270" s="13" t="str">
        <f t="shared" si="205"/>
        <v>Adjacent, (95% overlap)</v>
      </c>
      <c r="S270" s="3" t="str">
        <f t="shared" si="206"/>
        <v>Hutton Country Park</v>
      </c>
      <c r="T270" s="12" t="str">
        <f t="shared" si="207"/>
        <v>Adjacent, (0% overlap)</v>
      </c>
      <c r="U270">
        <f t="shared" si="208"/>
        <v>3530</v>
      </c>
      <c r="V270" s="12" t="str">
        <f t="shared" si="209"/>
        <v>Adjacent, (1% overlap)</v>
      </c>
      <c r="W270" s="11" t="str">
        <f t="shared" si="210"/>
        <v>Adjacent, (8% overlap)</v>
      </c>
      <c r="X270" s="17">
        <f t="shared" si="211"/>
        <v>153</v>
      </c>
      <c r="Y270">
        <f t="shared" si="212"/>
        <v>3448</v>
      </c>
      <c r="Z270">
        <f t="shared" si="213"/>
        <v>1182</v>
      </c>
      <c r="AA270">
        <f t="shared" si="214"/>
        <v>4650</v>
      </c>
      <c r="AB270" s="12">
        <f t="shared" si="215"/>
        <v>3725</v>
      </c>
      <c r="AC270">
        <f t="shared" si="216"/>
        <v>2979</v>
      </c>
      <c r="AD270" s="18">
        <f t="shared" si="217"/>
        <v>445</v>
      </c>
      <c r="AE270" s="12">
        <f t="shared" si="218"/>
        <v>1152</v>
      </c>
      <c r="AF270" s="18">
        <f t="shared" si="219"/>
        <v>35</v>
      </c>
      <c r="AG270" s="18">
        <f t="shared" si="220"/>
        <v>32018</v>
      </c>
      <c r="AH270">
        <f t="shared" si="221"/>
        <v>381</v>
      </c>
      <c r="AI270" t="str">
        <f t="shared" si="222"/>
        <v>II</v>
      </c>
      <c r="AJ270">
        <f t="shared" si="223"/>
        <v>3533</v>
      </c>
      <c r="AK270">
        <f t="shared" si="224"/>
        <v>2690</v>
      </c>
      <c r="AL270" s="14">
        <f t="shared" si="225"/>
        <v>378</v>
      </c>
      <c r="AM270">
        <f t="shared" si="226"/>
        <v>1415</v>
      </c>
      <c r="AN270">
        <f t="shared" si="227"/>
        <v>3820</v>
      </c>
      <c r="AO270" s="18">
        <f t="shared" si="228"/>
        <v>10</v>
      </c>
      <c r="AP270" s="3">
        <f t="shared" si="229"/>
        <v>83</v>
      </c>
      <c r="AQ270" s="11">
        <f t="shared" si="230"/>
        <v>250</v>
      </c>
      <c r="AR270">
        <f t="shared" si="231"/>
        <v>5992</v>
      </c>
      <c r="AS270" s="13" t="str">
        <f t="shared" si="232"/>
        <v>Adjacent, (100% overlap)</v>
      </c>
      <c r="AT270" t="str">
        <f t="shared" si="233"/>
        <v>Yes</v>
      </c>
      <c r="AU270" t="str">
        <f t="shared" si="234"/>
        <v/>
      </c>
      <c r="AV270" s="14" t="str">
        <f t="shared" si="235"/>
        <v>Adjacent, (0% overlap)</v>
      </c>
      <c r="AW270">
        <f t="shared" si="236"/>
        <v>0</v>
      </c>
      <c r="AX270">
        <f t="shared" si="237"/>
        <v>0</v>
      </c>
      <c r="AY270" s="11">
        <f t="shared" si="238"/>
        <v>73.891000000000005</v>
      </c>
      <c r="AZ270">
        <f t="shared" si="239"/>
        <v>0</v>
      </c>
    </row>
    <row r="271" spans="1:52">
      <c r="A271">
        <v>321</v>
      </c>
      <c r="B271" s="27" t="str">
        <f t="shared" si="192"/>
        <v>268B</v>
      </c>
      <c r="C271" s="28" t="s">
        <v>2225</v>
      </c>
      <c r="D271" s="27" t="str">
        <f t="shared" si="193"/>
        <v>Housing</v>
      </c>
      <c r="E271" t="str">
        <f t="shared" si="194"/>
        <v>10.87</v>
      </c>
      <c r="F271" t="str">
        <f t="shared" si="195"/>
        <v>N/A</v>
      </c>
      <c r="G271" t="str">
        <f t="shared" si="196"/>
        <v/>
      </c>
      <c r="H271">
        <f t="shared" si="197"/>
        <v>1830</v>
      </c>
      <c r="I271" t="str">
        <f t="shared" si="198"/>
        <v>Brentwood AQMA No.5</v>
      </c>
      <c r="J271">
        <f t="shared" si="199"/>
        <v>18835</v>
      </c>
      <c r="K271" t="str">
        <f t="shared" si="200"/>
        <v>Epping Forest</v>
      </c>
      <c r="L271">
        <f t="shared" si="201"/>
        <v>15713</v>
      </c>
      <c r="M271" t="str">
        <f t="shared" si="202"/>
        <v>Thames Estuary &amp; Marshes</v>
      </c>
      <c r="N271">
        <f t="shared" si="203"/>
        <v>4010</v>
      </c>
      <c r="O271" t="str">
        <f t="shared" si="204"/>
        <v>Norsey Wood</v>
      </c>
      <c r="P271" t="s">
        <v>2312</v>
      </c>
      <c r="Q271" t="s">
        <v>2312</v>
      </c>
      <c r="R271" s="13" t="str">
        <f t="shared" si="205"/>
        <v>Adjacent, (100% overlap)</v>
      </c>
      <c r="S271" s="3" t="str">
        <f t="shared" si="206"/>
        <v>Hutton Country Park</v>
      </c>
      <c r="T271" s="11">
        <f t="shared" si="207"/>
        <v>38</v>
      </c>
      <c r="U271">
        <f t="shared" si="208"/>
        <v>4046</v>
      </c>
      <c r="V271" s="11">
        <f t="shared" si="209"/>
        <v>38</v>
      </c>
      <c r="W271">
        <f t="shared" si="210"/>
        <v>22</v>
      </c>
      <c r="X271" s="11">
        <f t="shared" si="211"/>
        <v>594</v>
      </c>
      <c r="Y271">
        <f t="shared" si="212"/>
        <v>3620</v>
      </c>
      <c r="Z271">
        <f t="shared" si="213"/>
        <v>1263</v>
      </c>
      <c r="AA271">
        <f t="shared" si="214"/>
        <v>4722</v>
      </c>
      <c r="AB271" s="12">
        <f t="shared" si="215"/>
        <v>4168</v>
      </c>
      <c r="AC271">
        <f t="shared" si="216"/>
        <v>3437</v>
      </c>
      <c r="AD271" s="11">
        <f t="shared" si="217"/>
        <v>911</v>
      </c>
      <c r="AE271" s="12">
        <f t="shared" si="218"/>
        <v>1567</v>
      </c>
      <c r="AF271" s="11">
        <f t="shared" si="219"/>
        <v>469</v>
      </c>
      <c r="AG271" s="19">
        <f t="shared" si="220"/>
        <v>19367</v>
      </c>
      <c r="AH271">
        <f t="shared" si="221"/>
        <v>395</v>
      </c>
      <c r="AI271" t="str">
        <f t="shared" si="222"/>
        <v>II</v>
      </c>
      <c r="AJ271">
        <f t="shared" si="223"/>
        <v>4049</v>
      </c>
      <c r="AK271">
        <f t="shared" si="224"/>
        <v>2573</v>
      </c>
      <c r="AL271" s="3">
        <f t="shared" si="225"/>
        <v>898</v>
      </c>
      <c r="AM271">
        <f t="shared" si="226"/>
        <v>1772</v>
      </c>
      <c r="AN271">
        <f t="shared" si="227"/>
        <v>4264</v>
      </c>
      <c r="AO271" s="18">
        <f t="shared" si="228"/>
        <v>185</v>
      </c>
      <c r="AP271" s="13" t="str">
        <f t="shared" si="229"/>
        <v>Adjacent, (37% overlap)</v>
      </c>
      <c r="AQ271" s="11">
        <f t="shared" si="230"/>
        <v>46</v>
      </c>
      <c r="AR271">
        <f t="shared" si="231"/>
        <v>6304</v>
      </c>
      <c r="AS271" s="13" t="str">
        <f t="shared" si="232"/>
        <v>Adjacent, (100% overlap)</v>
      </c>
      <c r="AT271" t="str">
        <f t="shared" si="233"/>
        <v>Yes</v>
      </c>
      <c r="AU271" t="str">
        <f t="shared" si="234"/>
        <v/>
      </c>
      <c r="AV271" s="14" t="str">
        <f t="shared" si="235"/>
        <v>Adjacent, (0% overlap)</v>
      </c>
      <c r="AW271">
        <f t="shared" si="236"/>
        <v>0</v>
      </c>
      <c r="AX271">
        <f t="shared" si="237"/>
        <v>0</v>
      </c>
      <c r="AY271" s="11">
        <f t="shared" si="238"/>
        <v>100</v>
      </c>
      <c r="AZ271">
        <f t="shared" si="239"/>
        <v>0</v>
      </c>
    </row>
    <row r="272" spans="1:52">
      <c r="A272">
        <v>322</v>
      </c>
      <c r="B272" s="27" t="str">
        <f t="shared" si="192"/>
        <v>269</v>
      </c>
      <c r="C272" s="28" t="s">
        <v>2269</v>
      </c>
      <c r="D272" s="27" t="str">
        <f t="shared" si="193"/>
        <v>Housing</v>
      </c>
      <c r="E272" t="str">
        <f t="shared" si="194"/>
        <v>1.11</v>
      </c>
      <c r="F272" t="str">
        <f t="shared" si="195"/>
        <v>N/A</v>
      </c>
      <c r="G272" t="str">
        <f t="shared" si="196"/>
        <v/>
      </c>
      <c r="H272">
        <f t="shared" si="197"/>
        <v>1532</v>
      </c>
      <c r="I272" t="str">
        <f t="shared" si="198"/>
        <v>Havering AQMA</v>
      </c>
      <c r="J272">
        <f t="shared" si="199"/>
        <v>15954</v>
      </c>
      <c r="K272" t="str">
        <f t="shared" si="200"/>
        <v>Epping Forest</v>
      </c>
      <c r="L272">
        <f t="shared" si="201"/>
        <v>14743</v>
      </c>
      <c r="M272" t="str">
        <f t="shared" si="202"/>
        <v>Thames Estuary &amp; Marshes</v>
      </c>
      <c r="N272" s="11">
        <f t="shared" si="203"/>
        <v>1171</v>
      </c>
      <c r="O272" t="str">
        <f t="shared" si="204"/>
        <v>Thorndon Park</v>
      </c>
      <c r="P272" t="s">
        <v>2312</v>
      </c>
      <c r="Q272" t="s">
        <v>2312</v>
      </c>
      <c r="R272" s="15">
        <f t="shared" si="205"/>
        <v>3181</v>
      </c>
      <c r="S272" s="3" t="str">
        <f t="shared" si="206"/>
        <v>The Manor</v>
      </c>
      <c r="T272" s="11">
        <f t="shared" si="207"/>
        <v>112</v>
      </c>
      <c r="U272" t="str">
        <f t="shared" si="208"/>
        <v>Adjacent, (100% overlap)</v>
      </c>
      <c r="V272" s="11">
        <f t="shared" si="209"/>
        <v>111</v>
      </c>
      <c r="W272" s="11" t="str">
        <f t="shared" si="210"/>
        <v>Adjacent, (16% overlap)</v>
      </c>
      <c r="X272" s="18">
        <f t="shared" si="211"/>
        <v>15</v>
      </c>
      <c r="Y272">
        <f t="shared" si="212"/>
        <v>2863</v>
      </c>
      <c r="Z272">
        <f t="shared" si="213"/>
        <v>560</v>
      </c>
      <c r="AA272">
        <f t="shared" si="214"/>
        <v>588</v>
      </c>
      <c r="AB272" s="12">
        <f t="shared" si="215"/>
        <v>2532</v>
      </c>
      <c r="AC272">
        <f t="shared" si="216"/>
        <v>0</v>
      </c>
      <c r="AD272" s="18">
        <f t="shared" si="217"/>
        <v>228</v>
      </c>
      <c r="AE272" s="18">
        <f t="shared" si="218"/>
        <v>186</v>
      </c>
      <c r="AF272" s="18">
        <f t="shared" si="219"/>
        <v>289</v>
      </c>
      <c r="AG272" s="19">
        <f t="shared" si="220"/>
        <v>17534</v>
      </c>
      <c r="AH272">
        <f t="shared" si="221"/>
        <v>73</v>
      </c>
      <c r="AI272" t="str">
        <f t="shared" si="222"/>
        <v>II</v>
      </c>
      <c r="AJ272" s="11">
        <f t="shared" si="223"/>
        <v>348</v>
      </c>
      <c r="AK272">
        <f t="shared" si="224"/>
        <v>2213</v>
      </c>
      <c r="AL272" s="14">
        <f t="shared" si="225"/>
        <v>329</v>
      </c>
      <c r="AM272">
        <f t="shared" si="226"/>
        <v>1325</v>
      </c>
      <c r="AN272">
        <f t="shared" si="227"/>
        <v>315</v>
      </c>
      <c r="AO272" s="18">
        <f t="shared" si="228"/>
        <v>392</v>
      </c>
      <c r="AP272" s="3">
        <f t="shared" si="229"/>
        <v>1265</v>
      </c>
      <c r="AQ272" s="12" t="str">
        <f t="shared" si="230"/>
        <v>Adjacent, (23% overlap)</v>
      </c>
      <c r="AR272">
        <f t="shared" si="231"/>
        <v>2881</v>
      </c>
      <c r="AS272" s="13" t="str">
        <f t="shared" si="232"/>
        <v>Adjacent, (67% overlap)</v>
      </c>
      <c r="AT272" t="str">
        <f t="shared" si="233"/>
        <v>No</v>
      </c>
      <c r="AU272" t="str">
        <f t="shared" si="234"/>
        <v>No</v>
      </c>
      <c r="AV272" s="3">
        <f t="shared" si="235"/>
        <v>718</v>
      </c>
      <c r="AW272">
        <f t="shared" si="236"/>
        <v>0</v>
      </c>
      <c r="AX272">
        <f t="shared" si="237"/>
        <v>0</v>
      </c>
      <c r="AY272">
        <f t="shared" si="238"/>
        <v>0</v>
      </c>
      <c r="AZ272">
        <f t="shared" si="239"/>
        <v>100</v>
      </c>
    </row>
  </sheetData>
  <autoFilter ref="A2:AZ272">
    <sortState ref="A3:AZ283">
      <sortCondition ref="B2:B283"/>
    </sortState>
  </autoFilter>
  <mergeCells count="8">
    <mergeCell ref="AM1:AO1"/>
    <mergeCell ref="AQ1:AU1"/>
    <mergeCell ref="AV1:AZ1"/>
    <mergeCell ref="A1:G1"/>
    <mergeCell ref="H1:I1"/>
    <mergeCell ref="J1:W1"/>
    <mergeCell ref="X1:AG1"/>
    <mergeCell ref="AH1:A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workbookViewId="0"/>
  </sheetViews>
  <sheetFormatPr defaultRowHeight="15"/>
  <sheetData>
    <row r="2" spans="1:7" ht="60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2</v>
      </c>
    </row>
    <row r="3" spans="1:7" ht="60">
      <c r="A3" s="1"/>
      <c r="B3" s="2" t="s">
        <v>0</v>
      </c>
      <c r="C3" s="2" t="s">
        <v>1</v>
      </c>
      <c r="D3" s="2" t="s">
        <v>5</v>
      </c>
      <c r="E3" s="2" t="s">
        <v>1</v>
      </c>
      <c r="F3" s="2" t="s">
        <v>4</v>
      </c>
      <c r="G3" s="2" t="s">
        <v>5</v>
      </c>
    </row>
    <row r="4" spans="1:7" ht="60">
      <c r="A4" s="1"/>
      <c r="B4" s="2" t="s">
        <v>0</v>
      </c>
      <c r="C4" s="2" t="s">
        <v>1</v>
      </c>
      <c r="D4" s="2" t="s">
        <v>6</v>
      </c>
      <c r="E4" s="2" t="s">
        <v>1</v>
      </c>
      <c r="F4" s="2" t="s">
        <v>4</v>
      </c>
      <c r="G4" s="2" t="s">
        <v>6</v>
      </c>
    </row>
    <row r="5" spans="1:7" ht="60">
      <c r="A5" s="1"/>
      <c r="B5" s="2" t="s">
        <v>0</v>
      </c>
      <c r="C5" s="2" t="s">
        <v>1</v>
      </c>
      <c r="D5" s="2" t="s">
        <v>7</v>
      </c>
      <c r="E5" s="2" t="s">
        <v>1</v>
      </c>
      <c r="F5" s="2" t="s">
        <v>4</v>
      </c>
      <c r="G5" s="2" t="s">
        <v>7</v>
      </c>
    </row>
    <row r="6" spans="1:7" ht="60">
      <c r="A6" s="1"/>
      <c r="B6" s="2" t="s">
        <v>0</v>
      </c>
      <c r="C6" s="2" t="s">
        <v>1</v>
      </c>
      <c r="D6" s="2" t="s">
        <v>8</v>
      </c>
      <c r="E6" s="2" t="s">
        <v>1</v>
      </c>
      <c r="F6" s="2" t="s">
        <v>4</v>
      </c>
      <c r="G6" s="2" t="s">
        <v>8</v>
      </c>
    </row>
    <row r="7" spans="1:7" ht="60">
      <c r="A7" s="1"/>
      <c r="B7" s="2" t="s">
        <v>0</v>
      </c>
      <c r="C7" s="2" t="s">
        <v>1</v>
      </c>
      <c r="D7" s="2" t="s">
        <v>9</v>
      </c>
      <c r="E7" s="2" t="s">
        <v>1</v>
      </c>
      <c r="F7" s="2" t="s">
        <v>4</v>
      </c>
      <c r="G7" s="2" t="s">
        <v>9</v>
      </c>
    </row>
    <row r="8" spans="1:7" ht="60">
      <c r="A8" s="1"/>
      <c r="B8" s="2" t="s">
        <v>0</v>
      </c>
      <c r="C8" s="2" t="s">
        <v>1</v>
      </c>
      <c r="D8" s="2" t="s">
        <v>10</v>
      </c>
      <c r="E8" s="2" t="s">
        <v>11</v>
      </c>
      <c r="F8" s="2" t="s">
        <v>4</v>
      </c>
      <c r="G8" s="2" t="s">
        <v>10</v>
      </c>
    </row>
    <row r="9" spans="1:7" ht="60">
      <c r="A9" s="1"/>
      <c r="B9" s="2" t="s">
        <v>0</v>
      </c>
      <c r="C9" s="2" t="s">
        <v>1</v>
      </c>
      <c r="D9" s="2" t="s">
        <v>12</v>
      </c>
      <c r="E9" s="2" t="s">
        <v>1</v>
      </c>
      <c r="F9" s="2" t="s">
        <v>4</v>
      </c>
      <c r="G9" s="2" t="s">
        <v>12</v>
      </c>
    </row>
    <row r="10" spans="1:7" ht="60">
      <c r="A10" s="1"/>
      <c r="B10" s="2" t="s">
        <v>0</v>
      </c>
      <c r="C10" s="2" t="s">
        <v>1</v>
      </c>
      <c r="D10" s="2" t="s">
        <v>13</v>
      </c>
      <c r="E10" s="2" t="s">
        <v>14</v>
      </c>
      <c r="F10" s="2" t="s">
        <v>4</v>
      </c>
      <c r="G10" s="2" t="s">
        <v>13</v>
      </c>
    </row>
    <row r="11" spans="1:7" ht="60">
      <c r="A11" s="1"/>
      <c r="B11" s="2" t="s">
        <v>0</v>
      </c>
      <c r="C11" s="2" t="s">
        <v>1</v>
      </c>
      <c r="D11" s="2" t="s">
        <v>15</v>
      </c>
      <c r="E11" s="2" t="s">
        <v>16</v>
      </c>
      <c r="F11" s="2" t="s">
        <v>4</v>
      </c>
      <c r="G11" s="2" t="s">
        <v>15</v>
      </c>
    </row>
    <row r="12" spans="1:7" ht="60">
      <c r="A12" s="1"/>
      <c r="B12" s="2" t="s">
        <v>0</v>
      </c>
      <c r="C12" s="2" t="s">
        <v>1</v>
      </c>
      <c r="D12" s="2" t="s">
        <v>17</v>
      </c>
      <c r="E12" s="2" t="s">
        <v>18</v>
      </c>
      <c r="F12" s="2" t="s">
        <v>4</v>
      </c>
      <c r="G12" s="2" t="s">
        <v>17</v>
      </c>
    </row>
    <row r="13" spans="1:7" ht="60">
      <c r="A13" s="1"/>
      <c r="B13" s="2" t="s">
        <v>0</v>
      </c>
      <c r="C13" s="2" t="s">
        <v>1</v>
      </c>
      <c r="D13" s="2" t="s">
        <v>19</v>
      </c>
      <c r="E13" s="2" t="s">
        <v>18</v>
      </c>
      <c r="F13" s="2" t="s">
        <v>4</v>
      </c>
      <c r="G13" s="2" t="s">
        <v>19</v>
      </c>
    </row>
    <row r="14" spans="1:7" ht="60">
      <c r="A14" s="1"/>
      <c r="B14" s="2" t="s">
        <v>0</v>
      </c>
      <c r="C14" s="2" t="s">
        <v>1</v>
      </c>
      <c r="D14" s="2" t="s">
        <v>20</v>
      </c>
      <c r="E14" s="2" t="s">
        <v>18</v>
      </c>
      <c r="F14" s="2" t="s">
        <v>4</v>
      </c>
      <c r="G14" s="2" t="s">
        <v>20</v>
      </c>
    </row>
    <row r="15" spans="1:7" ht="60">
      <c r="A15" s="1"/>
      <c r="B15" s="2" t="s">
        <v>0</v>
      </c>
      <c r="C15" s="2" t="s">
        <v>1</v>
      </c>
      <c r="D15" s="2" t="s">
        <v>21</v>
      </c>
      <c r="E15" s="2" t="s">
        <v>22</v>
      </c>
      <c r="F15" s="2" t="s">
        <v>4</v>
      </c>
      <c r="G15" s="2" t="s">
        <v>21</v>
      </c>
    </row>
    <row r="16" spans="1:7" ht="60">
      <c r="A16" s="1"/>
      <c r="B16" s="2" t="s">
        <v>0</v>
      </c>
      <c r="C16" s="2" t="s">
        <v>1</v>
      </c>
      <c r="D16" s="2" t="s">
        <v>23</v>
      </c>
      <c r="E16" s="2" t="s">
        <v>24</v>
      </c>
      <c r="F16" s="2" t="s">
        <v>4</v>
      </c>
      <c r="G16" s="2" t="s">
        <v>23</v>
      </c>
    </row>
    <row r="17" spans="1:7" ht="60">
      <c r="A17" s="1"/>
      <c r="B17" s="2" t="s">
        <v>0</v>
      </c>
      <c r="C17" s="2" t="s">
        <v>1</v>
      </c>
      <c r="D17" s="2" t="s">
        <v>25</v>
      </c>
      <c r="E17" s="2" t="s">
        <v>24</v>
      </c>
      <c r="F17" s="2" t="s">
        <v>4</v>
      </c>
      <c r="G17" s="2" t="s">
        <v>25</v>
      </c>
    </row>
    <row r="18" spans="1:7" ht="60">
      <c r="A18" s="1"/>
      <c r="B18" s="2" t="s">
        <v>0</v>
      </c>
      <c r="C18" s="2" t="s">
        <v>1</v>
      </c>
      <c r="D18" s="2" t="s">
        <v>26</v>
      </c>
      <c r="E18" s="2" t="s">
        <v>18</v>
      </c>
      <c r="F18" s="2" t="s">
        <v>4</v>
      </c>
      <c r="G18" s="2" t="s">
        <v>26</v>
      </c>
    </row>
    <row r="19" spans="1:7" ht="60">
      <c r="A19" s="1"/>
      <c r="B19" s="2" t="s">
        <v>0</v>
      </c>
      <c r="C19" s="2" t="s">
        <v>1</v>
      </c>
      <c r="D19" s="2" t="s">
        <v>27</v>
      </c>
      <c r="E19" s="2" t="s">
        <v>18</v>
      </c>
      <c r="F19" s="2" t="s">
        <v>4</v>
      </c>
      <c r="G19" s="2" t="s">
        <v>27</v>
      </c>
    </row>
    <row r="20" spans="1:7" ht="60">
      <c r="A20" s="1"/>
      <c r="B20" s="2" t="s">
        <v>0</v>
      </c>
      <c r="C20" s="2" t="s">
        <v>1</v>
      </c>
      <c r="D20" s="2" t="s">
        <v>28</v>
      </c>
      <c r="E20" s="2" t="s">
        <v>18</v>
      </c>
      <c r="F20" s="2" t="s">
        <v>4</v>
      </c>
      <c r="G20" s="2" t="s">
        <v>28</v>
      </c>
    </row>
    <row r="21" spans="1:7" ht="60">
      <c r="A21" s="1"/>
      <c r="B21" s="2" t="s">
        <v>0</v>
      </c>
      <c r="C21" s="2" t="s">
        <v>1</v>
      </c>
      <c r="D21" s="2" t="s">
        <v>29</v>
      </c>
      <c r="E21" s="2" t="s">
        <v>30</v>
      </c>
      <c r="F21" s="2" t="s">
        <v>4</v>
      </c>
      <c r="G21" s="2" t="s">
        <v>29</v>
      </c>
    </row>
    <row r="22" spans="1:7" ht="60">
      <c r="A22" s="1"/>
      <c r="B22" s="2" t="s">
        <v>0</v>
      </c>
      <c r="C22" s="2" t="s">
        <v>1</v>
      </c>
      <c r="D22" s="2" t="s">
        <v>31</v>
      </c>
      <c r="E22" s="2" t="s">
        <v>1</v>
      </c>
      <c r="F22" s="2" t="s">
        <v>4</v>
      </c>
      <c r="G22" s="2" t="s">
        <v>31</v>
      </c>
    </row>
    <row r="23" spans="1:7" ht="60">
      <c r="A23" s="1"/>
      <c r="B23" s="2" t="s">
        <v>0</v>
      </c>
      <c r="C23" s="2" t="s">
        <v>1</v>
      </c>
      <c r="D23" s="2" t="s">
        <v>32</v>
      </c>
      <c r="E23" s="2" t="s">
        <v>1</v>
      </c>
      <c r="F23" s="2" t="s">
        <v>4</v>
      </c>
      <c r="G23" s="2" t="s">
        <v>32</v>
      </c>
    </row>
    <row r="24" spans="1:7" ht="60">
      <c r="A24" s="1"/>
      <c r="B24" s="2" t="s">
        <v>0</v>
      </c>
      <c r="C24" s="2" t="s">
        <v>1</v>
      </c>
      <c r="D24" s="2" t="s">
        <v>33</v>
      </c>
      <c r="E24" s="2" t="s">
        <v>34</v>
      </c>
      <c r="F24" s="2" t="s">
        <v>4</v>
      </c>
      <c r="G24" s="2" t="s">
        <v>33</v>
      </c>
    </row>
    <row r="25" spans="1:7" ht="60">
      <c r="A25" s="1"/>
      <c r="B25" s="2" t="s">
        <v>0</v>
      </c>
      <c r="C25" s="2" t="s">
        <v>1</v>
      </c>
      <c r="D25" s="2" t="s">
        <v>35</v>
      </c>
      <c r="E25" s="2" t="s">
        <v>24</v>
      </c>
      <c r="F25" s="2" t="s">
        <v>4</v>
      </c>
      <c r="G25" s="2" t="s">
        <v>35</v>
      </c>
    </row>
    <row r="26" spans="1:7" ht="60">
      <c r="A26" s="1"/>
      <c r="B26" s="2" t="s">
        <v>0</v>
      </c>
      <c r="C26" s="2" t="s">
        <v>1</v>
      </c>
      <c r="D26" s="2" t="s">
        <v>36</v>
      </c>
      <c r="E26" s="2" t="s">
        <v>1</v>
      </c>
      <c r="F26" s="2" t="s">
        <v>4</v>
      </c>
      <c r="G26" s="2" t="s">
        <v>36</v>
      </c>
    </row>
    <row r="27" spans="1:7" ht="60">
      <c r="A27" s="1"/>
      <c r="B27" s="2" t="s">
        <v>0</v>
      </c>
      <c r="C27" s="2" t="s">
        <v>1</v>
      </c>
      <c r="D27" s="2" t="s">
        <v>37</v>
      </c>
      <c r="E27" s="2" t="s">
        <v>38</v>
      </c>
      <c r="F27" s="2" t="s">
        <v>4</v>
      </c>
      <c r="G27" s="2" t="s">
        <v>37</v>
      </c>
    </row>
    <row r="28" spans="1:7" ht="60">
      <c r="A28" s="1"/>
      <c r="B28" s="2" t="s">
        <v>0</v>
      </c>
      <c r="C28" s="2" t="s">
        <v>1</v>
      </c>
      <c r="D28" s="2" t="s">
        <v>39</v>
      </c>
      <c r="E28" s="2" t="s">
        <v>40</v>
      </c>
      <c r="F28" s="2" t="s">
        <v>4</v>
      </c>
      <c r="G28" s="2" t="s">
        <v>39</v>
      </c>
    </row>
    <row r="29" spans="1:7" ht="60">
      <c r="A29" s="1"/>
      <c r="B29" s="2" t="s">
        <v>0</v>
      </c>
      <c r="C29" s="2" t="s">
        <v>1</v>
      </c>
      <c r="D29" s="2" t="s">
        <v>41</v>
      </c>
      <c r="E29" s="2" t="s">
        <v>18</v>
      </c>
      <c r="F29" s="2" t="s">
        <v>4</v>
      </c>
      <c r="G29" s="2" t="s">
        <v>41</v>
      </c>
    </row>
    <row r="30" spans="1:7" ht="60">
      <c r="A30" s="1"/>
      <c r="B30" s="2" t="s">
        <v>0</v>
      </c>
      <c r="C30" s="2" t="s">
        <v>1</v>
      </c>
      <c r="D30" s="2" t="s">
        <v>42</v>
      </c>
      <c r="E30" s="2" t="s">
        <v>18</v>
      </c>
      <c r="F30" s="2" t="s">
        <v>4</v>
      </c>
      <c r="G30" s="2" t="s">
        <v>42</v>
      </c>
    </row>
    <row r="31" spans="1:7" ht="60">
      <c r="A31" s="1"/>
      <c r="B31" s="2" t="s">
        <v>0</v>
      </c>
      <c r="C31" s="2" t="s">
        <v>1</v>
      </c>
      <c r="D31" s="2" t="s">
        <v>43</v>
      </c>
      <c r="E31" s="2" t="s">
        <v>44</v>
      </c>
      <c r="F31" s="2" t="s">
        <v>4</v>
      </c>
      <c r="G31" s="2" t="s">
        <v>43</v>
      </c>
    </row>
    <row r="32" spans="1:7" ht="60">
      <c r="A32" s="1"/>
      <c r="B32" s="2" t="s">
        <v>0</v>
      </c>
      <c r="C32" s="2" t="s">
        <v>1</v>
      </c>
      <c r="D32" s="2" t="s">
        <v>45</v>
      </c>
      <c r="E32" s="2" t="s">
        <v>24</v>
      </c>
      <c r="F32" s="2" t="s">
        <v>4</v>
      </c>
      <c r="G32" s="2" t="s">
        <v>45</v>
      </c>
    </row>
    <row r="33" spans="1:7" ht="60">
      <c r="A33" s="1"/>
      <c r="B33" s="2" t="s">
        <v>0</v>
      </c>
      <c r="C33" s="2" t="s">
        <v>1</v>
      </c>
      <c r="D33" s="2" t="s">
        <v>46</v>
      </c>
      <c r="E33" s="2" t="s">
        <v>24</v>
      </c>
      <c r="F33" s="2" t="s">
        <v>4</v>
      </c>
      <c r="G33" s="2" t="s">
        <v>46</v>
      </c>
    </row>
    <row r="34" spans="1:7" ht="60">
      <c r="A34" s="1"/>
      <c r="B34" s="2" t="s">
        <v>0</v>
      </c>
      <c r="C34" s="2" t="s">
        <v>1</v>
      </c>
      <c r="D34" s="2" t="s">
        <v>47</v>
      </c>
      <c r="E34" s="2" t="s">
        <v>1</v>
      </c>
      <c r="F34" s="2" t="s">
        <v>4</v>
      </c>
      <c r="G34" s="2" t="s">
        <v>47</v>
      </c>
    </row>
    <row r="35" spans="1:7" ht="60">
      <c r="A35" s="1"/>
      <c r="B35" s="2" t="s">
        <v>0</v>
      </c>
      <c r="C35" s="2" t="s">
        <v>1</v>
      </c>
      <c r="D35" s="2" t="s">
        <v>48</v>
      </c>
      <c r="E35" s="2" t="s">
        <v>24</v>
      </c>
      <c r="F35" s="2" t="s">
        <v>4</v>
      </c>
      <c r="G35" s="2" t="s">
        <v>48</v>
      </c>
    </row>
    <row r="36" spans="1:7" ht="60">
      <c r="A36" s="1"/>
      <c r="B36" s="2" t="s">
        <v>0</v>
      </c>
      <c r="C36" s="2" t="s">
        <v>1</v>
      </c>
      <c r="D36" s="2" t="s">
        <v>49</v>
      </c>
      <c r="E36" s="2" t="s">
        <v>50</v>
      </c>
      <c r="F36" s="2" t="s">
        <v>4</v>
      </c>
      <c r="G36" s="2" t="s">
        <v>49</v>
      </c>
    </row>
    <row r="37" spans="1:7" ht="60">
      <c r="A37" s="1"/>
      <c r="B37" s="2" t="s">
        <v>0</v>
      </c>
      <c r="C37" s="2" t="s">
        <v>1</v>
      </c>
      <c r="D37" s="2" t="s">
        <v>51</v>
      </c>
      <c r="E37" s="2" t="s">
        <v>24</v>
      </c>
      <c r="F37" s="2" t="s">
        <v>4</v>
      </c>
      <c r="G37" s="2" t="s">
        <v>51</v>
      </c>
    </row>
    <row r="38" spans="1:7" ht="60">
      <c r="A38" s="1"/>
      <c r="B38" s="2" t="s">
        <v>0</v>
      </c>
      <c r="C38" s="2" t="s">
        <v>1</v>
      </c>
      <c r="D38" s="2" t="s">
        <v>52</v>
      </c>
      <c r="E38" s="2" t="s">
        <v>18</v>
      </c>
      <c r="F38" s="2" t="s">
        <v>4</v>
      </c>
      <c r="G38" s="2" t="s">
        <v>52</v>
      </c>
    </row>
    <row r="39" spans="1:7" ht="60">
      <c r="A39" s="1"/>
      <c r="B39" s="2" t="s">
        <v>0</v>
      </c>
      <c r="C39" s="2" t="s">
        <v>1</v>
      </c>
      <c r="D39" s="2" t="s">
        <v>53</v>
      </c>
      <c r="E39" s="2" t="s">
        <v>18</v>
      </c>
      <c r="F39" s="2" t="s">
        <v>4</v>
      </c>
      <c r="G39" s="2" t="s">
        <v>53</v>
      </c>
    </row>
    <row r="40" spans="1:7" ht="60">
      <c r="A40" s="1"/>
      <c r="B40" s="2" t="s">
        <v>0</v>
      </c>
      <c r="C40" s="2" t="s">
        <v>1</v>
      </c>
      <c r="D40" s="2" t="s">
        <v>54</v>
      </c>
      <c r="E40" s="2" t="s">
        <v>18</v>
      </c>
      <c r="F40" s="2" t="s">
        <v>4</v>
      </c>
      <c r="G40" s="2" t="s">
        <v>54</v>
      </c>
    </row>
    <row r="41" spans="1:7" ht="60">
      <c r="A41" s="1"/>
      <c r="B41" s="2" t="s">
        <v>0</v>
      </c>
      <c r="C41" s="2" t="s">
        <v>1</v>
      </c>
      <c r="D41" s="2" t="s">
        <v>55</v>
      </c>
      <c r="E41" s="2" t="s">
        <v>56</v>
      </c>
      <c r="F41" s="2" t="s">
        <v>4</v>
      </c>
      <c r="G41" s="2" t="s">
        <v>55</v>
      </c>
    </row>
    <row r="42" spans="1:7" ht="60">
      <c r="A42" s="1"/>
      <c r="B42" s="2" t="s">
        <v>0</v>
      </c>
      <c r="C42" s="2" t="s">
        <v>1</v>
      </c>
      <c r="D42" s="2" t="s">
        <v>57</v>
      </c>
      <c r="E42" s="2" t="s">
        <v>24</v>
      </c>
      <c r="F42" s="2" t="s">
        <v>4</v>
      </c>
      <c r="G42" s="2" t="s">
        <v>57</v>
      </c>
    </row>
    <row r="43" spans="1:7" ht="60">
      <c r="A43" s="1"/>
      <c r="B43" s="2" t="s">
        <v>0</v>
      </c>
      <c r="C43" s="2" t="s">
        <v>1</v>
      </c>
      <c r="D43" s="2" t="s">
        <v>58</v>
      </c>
      <c r="E43" s="2" t="s">
        <v>24</v>
      </c>
      <c r="F43" s="2" t="s">
        <v>4</v>
      </c>
      <c r="G43" s="2" t="s">
        <v>58</v>
      </c>
    </row>
    <row r="44" spans="1:7" ht="60">
      <c r="A44" s="1"/>
      <c r="B44" s="2" t="s">
        <v>0</v>
      </c>
      <c r="C44" s="2" t="s">
        <v>1</v>
      </c>
      <c r="D44" s="2" t="s">
        <v>59</v>
      </c>
      <c r="E44" s="2" t="s">
        <v>24</v>
      </c>
      <c r="F44" s="2" t="s">
        <v>4</v>
      </c>
      <c r="G44" s="2" t="s">
        <v>59</v>
      </c>
    </row>
    <row r="45" spans="1:7" ht="60">
      <c r="A45" s="1"/>
      <c r="B45" s="2" t="s">
        <v>0</v>
      </c>
      <c r="C45" s="2" t="s">
        <v>1</v>
      </c>
      <c r="D45" s="2" t="s">
        <v>60</v>
      </c>
      <c r="E45" s="2" t="s">
        <v>61</v>
      </c>
      <c r="F45" s="2" t="s">
        <v>4</v>
      </c>
      <c r="G45" s="2" t="s">
        <v>60</v>
      </c>
    </row>
    <row r="46" spans="1:7" ht="60">
      <c r="A46" s="1"/>
      <c r="B46" s="2" t="s">
        <v>0</v>
      </c>
      <c r="C46" s="2" t="s">
        <v>1</v>
      </c>
      <c r="D46" s="2" t="s">
        <v>62</v>
      </c>
      <c r="E46" s="2" t="s">
        <v>63</v>
      </c>
      <c r="F46" s="2" t="s">
        <v>4</v>
      </c>
      <c r="G46" s="2" t="s">
        <v>62</v>
      </c>
    </row>
    <row r="47" spans="1:7" ht="60">
      <c r="A47" s="1"/>
      <c r="B47" s="2" t="s">
        <v>0</v>
      </c>
      <c r="C47" s="2" t="s">
        <v>1</v>
      </c>
      <c r="D47" s="2" t="s">
        <v>64</v>
      </c>
      <c r="E47" s="2" t="s">
        <v>1</v>
      </c>
      <c r="F47" s="2" t="s">
        <v>4</v>
      </c>
      <c r="G47" s="2" t="s">
        <v>64</v>
      </c>
    </row>
    <row r="48" spans="1:7" ht="60">
      <c r="A48" s="1"/>
      <c r="B48" s="2" t="s">
        <v>0</v>
      </c>
      <c r="C48" s="2" t="s">
        <v>1</v>
      </c>
      <c r="D48" s="2" t="s">
        <v>2323</v>
      </c>
      <c r="E48" s="2" t="s">
        <v>2324</v>
      </c>
      <c r="F48" s="2" t="s">
        <v>4</v>
      </c>
      <c r="G48" s="2" t="s">
        <v>2323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324"/>
  <sheetViews>
    <sheetView topLeftCell="CX1" workbookViewId="0">
      <selection activeCell="CX1" sqref="CX1"/>
    </sheetView>
  </sheetViews>
  <sheetFormatPr defaultRowHeight="15"/>
  <cols>
    <col min="2" max="2" width="14.7109375" customWidth="1"/>
    <col min="3" max="3" width="58.140625" customWidth="1"/>
    <col min="4" max="4" width="12.28515625" customWidth="1"/>
    <col min="7" max="7" width="18.42578125" customWidth="1"/>
    <col min="9" max="9" width="15.42578125" customWidth="1"/>
    <col min="235" max="235" width="27.28515625" bestFit="1" customWidth="1"/>
    <col min="243" max="243" width="22.42578125" customWidth="1"/>
    <col min="244" max="244" width="16.140625" customWidth="1"/>
    <col min="248" max="248" width="12.7109375" customWidth="1"/>
  </cols>
  <sheetData>
    <row r="1" spans="1:24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  <c r="FP1">
        <v>172</v>
      </c>
      <c r="FQ1">
        <v>173</v>
      </c>
      <c r="FR1">
        <v>174</v>
      </c>
      <c r="FS1">
        <v>175</v>
      </c>
      <c r="FT1">
        <v>176</v>
      </c>
      <c r="FU1">
        <v>177</v>
      </c>
      <c r="FV1">
        <v>178</v>
      </c>
      <c r="FW1">
        <v>179</v>
      </c>
      <c r="FX1">
        <v>180</v>
      </c>
      <c r="FY1">
        <v>181</v>
      </c>
      <c r="FZ1">
        <v>182</v>
      </c>
      <c r="GA1">
        <v>183</v>
      </c>
      <c r="GB1">
        <v>184</v>
      </c>
      <c r="GC1">
        <v>185</v>
      </c>
      <c r="GD1">
        <v>186</v>
      </c>
      <c r="GE1">
        <v>187</v>
      </c>
      <c r="GF1">
        <v>188</v>
      </c>
      <c r="GG1">
        <v>189</v>
      </c>
      <c r="GH1">
        <v>190</v>
      </c>
      <c r="GI1">
        <v>191</v>
      </c>
      <c r="GJ1">
        <v>192</v>
      </c>
      <c r="GK1">
        <v>193</v>
      </c>
      <c r="GL1">
        <v>194</v>
      </c>
      <c r="GM1">
        <v>195</v>
      </c>
      <c r="GN1">
        <v>196</v>
      </c>
      <c r="GO1">
        <v>197</v>
      </c>
      <c r="GP1">
        <v>198</v>
      </c>
      <c r="GQ1">
        <v>199</v>
      </c>
      <c r="GR1">
        <v>200</v>
      </c>
      <c r="GS1">
        <v>201</v>
      </c>
      <c r="GT1">
        <v>202</v>
      </c>
      <c r="GU1">
        <v>203</v>
      </c>
      <c r="GV1">
        <v>204</v>
      </c>
      <c r="GW1">
        <v>205</v>
      </c>
      <c r="GX1">
        <v>206</v>
      </c>
      <c r="GY1">
        <v>207</v>
      </c>
      <c r="GZ1">
        <v>208</v>
      </c>
      <c r="HA1">
        <v>209</v>
      </c>
      <c r="HB1">
        <v>210</v>
      </c>
      <c r="HC1">
        <v>211</v>
      </c>
      <c r="HD1">
        <v>212</v>
      </c>
      <c r="HE1">
        <v>213</v>
      </c>
      <c r="HF1">
        <v>214</v>
      </c>
      <c r="HG1">
        <v>215</v>
      </c>
      <c r="HH1">
        <v>216</v>
      </c>
      <c r="HI1">
        <v>217</v>
      </c>
      <c r="HJ1">
        <v>218</v>
      </c>
      <c r="HK1">
        <v>219</v>
      </c>
      <c r="HL1">
        <v>220</v>
      </c>
      <c r="HM1">
        <v>221</v>
      </c>
      <c r="HN1">
        <v>222</v>
      </c>
      <c r="HO1">
        <v>223</v>
      </c>
      <c r="HP1">
        <v>224</v>
      </c>
      <c r="HQ1">
        <v>225</v>
      </c>
      <c r="HR1">
        <v>226</v>
      </c>
      <c r="HS1">
        <v>227</v>
      </c>
      <c r="HT1">
        <v>228</v>
      </c>
      <c r="HU1">
        <v>229</v>
      </c>
      <c r="HV1">
        <v>230</v>
      </c>
      <c r="HW1">
        <v>231</v>
      </c>
      <c r="HX1">
        <v>232</v>
      </c>
      <c r="HY1">
        <v>233</v>
      </c>
      <c r="HZ1">
        <v>234</v>
      </c>
      <c r="IA1">
        <v>235</v>
      </c>
      <c r="IB1">
        <v>236</v>
      </c>
      <c r="IC1">
        <v>237</v>
      </c>
      <c r="ID1">
        <v>238</v>
      </c>
      <c r="IE1">
        <v>239</v>
      </c>
      <c r="IF1">
        <v>240</v>
      </c>
      <c r="IG1">
        <v>241</v>
      </c>
      <c r="IH1">
        <v>242</v>
      </c>
      <c r="II1">
        <v>243</v>
      </c>
      <c r="IJ1">
        <v>244</v>
      </c>
      <c r="IK1">
        <v>245</v>
      </c>
      <c r="IL1">
        <v>246</v>
      </c>
      <c r="IM1">
        <v>247</v>
      </c>
      <c r="IN1">
        <v>247</v>
      </c>
    </row>
    <row r="2" spans="1:248">
      <c r="A2" t="s">
        <v>1</v>
      </c>
      <c r="B2" t="s">
        <v>65</v>
      </c>
      <c r="C2" t="s">
        <v>18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  <c r="V2" t="s">
        <v>84</v>
      </c>
      <c r="W2" t="s">
        <v>85</v>
      </c>
      <c r="X2" t="s">
        <v>86</v>
      </c>
      <c r="Y2" t="s">
        <v>87</v>
      </c>
      <c r="Z2" t="s">
        <v>88</v>
      </c>
      <c r="AA2" t="s">
        <v>89</v>
      </c>
      <c r="AB2" t="s">
        <v>90</v>
      </c>
      <c r="AC2" t="s">
        <v>91</v>
      </c>
      <c r="AD2" t="s">
        <v>92</v>
      </c>
      <c r="AE2" t="s">
        <v>93</v>
      </c>
      <c r="AF2" t="s">
        <v>94</v>
      </c>
      <c r="AG2" t="s">
        <v>95</v>
      </c>
      <c r="AH2" t="s">
        <v>96</v>
      </c>
      <c r="AI2" t="s">
        <v>97</v>
      </c>
      <c r="AJ2" t="s">
        <v>98</v>
      </c>
      <c r="AK2" t="s">
        <v>99</v>
      </c>
      <c r="AL2" t="s">
        <v>100</v>
      </c>
      <c r="AM2" t="s">
        <v>101</v>
      </c>
      <c r="AN2" t="s">
        <v>102</v>
      </c>
      <c r="AO2" t="s">
        <v>103</v>
      </c>
      <c r="AP2" t="s">
        <v>104</v>
      </c>
      <c r="AQ2" t="s">
        <v>105</v>
      </c>
      <c r="AR2" t="s">
        <v>106</v>
      </c>
      <c r="AS2" t="s">
        <v>107</v>
      </c>
      <c r="AT2" t="s">
        <v>108</v>
      </c>
      <c r="AU2" t="s">
        <v>109</v>
      </c>
      <c r="AV2" t="s">
        <v>110</v>
      </c>
      <c r="AW2" t="s">
        <v>111</v>
      </c>
      <c r="AX2" t="s">
        <v>112</v>
      </c>
      <c r="AY2" t="s">
        <v>113</v>
      </c>
      <c r="AZ2" t="s">
        <v>114</v>
      </c>
      <c r="BA2" t="s">
        <v>115</v>
      </c>
      <c r="BB2" t="s">
        <v>116</v>
      </c>
      <c r="BC2" t="s">
        <v>117</v>
      </c>
      <c r="BD2" t="s">
        <v>118</v>
      </c>
      <c r="BE2" t="s">
        <v>119</v>
      </c>
      <c r="BF2" t="s">
        <v>120</v>
      </c>
      <c r="BG2" t="s">
        <v>121</v>
      </c>
      <c r="BH2" t="s">
        <v>122</v>
      </c>
      <c r="BI2" t="s">
        <v>123</v>
      </c>
      <c r="BJ2" t="s">
        <v>124</v>
      </c>
      <c r="BK2" t="s">
        <v>125</v>
      </c>
      <c r="BL2" t="s">
        <v>126</v>
      </c>
      <c r="BM2" t="s">
        <v>127</v>
      </c>
      <c r="BN2" t="s">
        <v>128</v>
      </c>
      <c r="BO2" t="s">
        <v>129</v>
      </c>
      <c r="BP2" t="s">
        <v>130</v>
      </c>
      <c r="BQ2" t="s">
        <v>131</v>
      </c>
      <c r="BR2" t="s">
        <v>132</v>
      </c>
      <c r="BS2" t="s">
        <v>133</v>
      </c>
      <c r="BT2" t="s">
        <v>134</v>
      </c>
      <c r="BU2" t="s">
        <v>135</v>
      </c>
      <c r="BV2" t="s">
        <v>136</v>
      </c>
      <c r="BW2" t="s">
        <v>137</v>
      </c>
      <c r="BX2" t="s">
        <v>138</v>
      </c>
      <c r="BY2" t="s">
        <v>139</v>
      </c>
      <c r="BZ2" t="s">
        <v>140</v>
      </c>
      <c r="CA2" t="s">
        <v>141</v>
      </c>
      <c r="CB2" t="s">
        <v>142</v>
      </c>
      <c r="CC2" t="s">
        <v>143</v>
      </c>
      <c r="CD2" t="s">
        <v>144</v>
      </c>
      <c r="CE2" t="s">
        <v>145</v>
      </c>
      <c r="CF2" t="s">
        <v>146</v>
      </c>
      <c r="CG2" t="s">
        <v>147</v>
      </c>
      <c r="CH2" t="s">
        <v>148</v>
      </c>
      <c r="CI2" t="s">
        <v>149</v>
      </c>
      <c r="CJ2" t="s">
        <v>150</v>
      </c>
      <c r="CK2" t="s">
        <v>151</v>
      </c>
      <c r="CL2" t="s">
        <v>152</v>
      </c>
      <c r="CM2" t="s">
        <v>153</v>
      </c>
      <c r="CN2" t="s">
        <v>154</v>
      </c>
      <c r="CO2" t="s">
        <v>155</v>
      </c>
      <c r="CP2" t="s">
        <v>156</v>
      </c>
      <c r="CQ2" t="s">
        <v>157</v>
      </c>
      <c r="CR2" t="s">
        <v>158</v>
      </c>
      <c r="CS2" t="s">
        <v>159</v>
      </c>
      <c r="CT2" t="s">
        <v>160</v>
      </c>
      <c r="CU2" t="s">
        <v>161</v>
      </c>
      <c r="CV2" t="s">
        <v>162</v>
      </c>
      <c r="CW2" t="s">
        <v>163</v>
      </c>
      <c r="CX2" t="s">
        <v>164</v>
      </c>
      <c r="CY2" t="s">
        <v>165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173</v>
      </c>
      <c r="DH2" t="s">
        <v>174</v>
      </c>
      <c r="DI2" t="s">
        <v>175</v>
      </c>
      <c r="DJ2" t="s">
        <v>176</v>
      </c>
      <c r="DK2" t="s">
        <v>177</v>
      </c>
      <c r="DL2" t="s">
        <v>178</v>
      </c>
      <c r="DM2" t="s">
        <v>179</v>
      </c>
      <c r="DN2" t="s">
        <v>180</v>
      </c>
      <c r="DO2" t="s">
        <v>181</v>
      </c>
      <c r="DP2" t="s">
        <v>182</v>
      </c>
      <c r="DQ2" t="s">
        <v>183</v>
      </c>
      <c r="DR2" t="s">
        <v>184</v>
      </c>
      <c r="DS2" t="s">
        <v>185</v>
      </c>
      <c r="DT2" t="s">
        <v>186</v>
      </c>
      <c r="DU2" t="s">
        <v>187</v>
      </c>
      <c r="DV2" t="s">
        <v>188</v>
      </c>
      <c r="DW2" t="s">
        <v>189</v>
      </c>
      <c r="DX2" t="s">
        <v>190</v>
      </c>
      <c r="DY2" t="s">
        <v>191</v>
      </c>
      <c r="DZ2" t="s">
        <v>192</v>
      </c>
      <c r="EA2" t="s">
        <v>193</v>
      </c>
      <c r="EB2" t="s">
        <v>194</v>
      </c>
      <c r="EC2" t="s">
        <v>195</v>
      </c>
      <c r="ED2" t="s">
        <v>196</v>
      </c>
      <c r="EE2" t="s">
        <v>197</v>
      </c>
      <c r="EF2" t="s">
        <v>198</v>
      </c>
      <c r="EG2" t="s">
        <v>199</v>
      </c>
      <c r="EH2" t="s">
        <v>200</v>
      </c>
      <c r="EI2" t="s">
        <v>201</v>
      </c>
      <c r="EJ2" t="s">
        <v>202</v>
      </c>
      <c r="EK2" t="s">
        <v>203</v>
      </c>
      <c r="EL2" t="s">
        <v>204</v>
      </c>
      <c r="EM2" t="s">
        <v>205</v>
      </c>
      <c r="EN2" t="s">
        <v>206</v>
      </c>
      <c r="EO2" t="s">
        <v>207</v>
      </c>
      <c r="EP2" t="s">
        <v>208</v>
      </c>
      <c r="EQ2" t="s">
        <v>209</v>
      </c>
      <c r="ER2" t="s">
        <v>210</v>
      </c>
      <c r="ES2" t="s">
        <v>211</v>
      </c>
      <c r="ET2" t="s">
        <v>212</v>
      </c>
      <c r="EU2" t="s">
        <v>213</v>
      </c>
      <c r="EV2" t="s">
        <v>214</v>
      </c>
      <c r="EW2" t="s">
        <v>215</v>
      </c>
      <c r="EX2" t="s">
        <v>216</v>
      </c>
      <c r="EY2" t="s">
        <v>217</v>
      </c>
      <c r="EZ2" t="s">
        <v>218</v>
      </c>
      <c r="FA2" t="s">
        <v>219</v>
      </c>
      <c r="FB2" t="s">
        <v>220</v>
      </c>
      <c r="FC2" t="s">
        <v>221</v>
      </c>
      <c r="FD2" t="s">
        <v>222</v>
      </c>
      <c r="FE2" t="s">
        <v>223</v>
      </c>
      <c r="FF2" t="s">
        <v>224</v>
      </c>
      <c r="FG2" t="s">
        <v>225</v>
      </c>
      <c r="FH2" t="s">
        <v>226</v>
      </c>
      <c r="FI2" t="s">
        <v>227</v>
      </c>
      <c r="FJ2" t="s">
        <v>228</v>
      </c>
      <c r="FK2" t="s">
        <v>229</v>
      </c>
      <c r="FL2" t="s">
        <v>230</v>
      </c>
      <c r="FM2" t="s">
        <v>231</v>
      </c>
      <c r="FN2" t="s">
        <v>232</v>
      </c>
      <c r="FO2" t="s">
        <v>233</v>
      </c>
      <c r="FP2" t="s">
        <v>234</v>
      </c>
      <c r="FQ2" t="s">
        <v>235</v>
      </c>
      <c r="FR2" t="s">
        <v>236</v>
      </c>
      <c r="FS2" t="s">
        <v>237</v>
      </c>
      <c r="FT2" t="s">
        <v>238</v>
      </c>
      <c r="FU2" t="s">
        <v>239</v>
      </c>
      <c r="FV2" t="s">
        <v>240</v>
      </c>
      <c r="FW2" t="s">
        <v>241</v>
      </c>
      <c r="FX2" t="s">
        <v>242</v>
      </c>
      <c r="FY2" t="s">
        <v>243</v>
      </c>
      <c r="FZ2" t="s">
        <v>244</v>
      </c>
      <c r="GA2" t="s">
        <v>245</v>
      </c>
      <c r="GB2" t="s">
        <v>246</v>
      </c>
      <c r="GC2" t="s">
        <v>247</v>
      </c>
      <c r="GD2" t="s">
        <v>248</v>
      </c>
      <c r="GE2" t="s">
        <v>249</v>
      </c>
      <c r="GF2" t="s">
        <v>250</v>
      </c>
      <c r="GG2" t="s">
        <v>251</v>
      </c>
      <c r="GH2" t="s">
        <v>252</v>
      </c>
      <c r="GI2" t="s">
        <v>253</v>
      </c>
      <c r="GJ2" t="s">
        <v>254</v>
      </c>
      <c r="GK2" t="s">
        <v>255</v>
      </c>
      <c r="GL2" t="s">
        <v>256</v>
      </c>
      <c r="GM2" t="s">
        <v>257</v>
      </c>
      <c r="GN2" t="s">
        <v>258</v>
      </c>
      <c r="GO2" t="s">
        <v>259</v>
      </c>
      <c r="GP2" t="s">
        <v>260</v>
      </c>
      <c r="GQ2" t="s">
        <v>261</v>
      </c>
      <c r="GR2" t="s">
        <v>262</v>
      </c>
      <c r="GS2" t="s">
        <v>263</v>
      </c>
      <c r="GT2" t="s">
        <v>264</v>
      </c>
      <c r="GU2" t="s">
        <v>265</v>
      </c>
      <c r="GV2" t="s">
        <v>266</v>
      </c>
      <c r="GW2" t="s">
        <v>267</v>
      </c>
      <c r="GX2" t="s">
        <v>268</v>
      </c>
      <c r="GY2" t="s">
        <v>269</v>
      </c>
      <c r="GZ2" t="s">
        <v>270</v>
      </c>
      <c r="HA2" t="s">
        <v>271</v>
      </c>
      <c r="HB2" t="s">
        <v>272</v>
      </c>
      <c r="HC2" t="s">
        <v>273</v>
      </c>
      <c r="HD2" t="s">
        <v>274</v>
      </c>
      <c r="HE2" t="s">
        <v>275</v>
      </c>
      <c r="HF2" t="s">
        <v>276</v>
      </c>
      <c r="HG2" t="s">
        <v>277</v>
      </c>
      <c r="HH2" t="s">
        <v>278</v>
      </c>
      <c r="HI2" t="s">
        <v>279</v>
      </c>
      <c r="HJ2" t="s">
        <v>280</v>
      </c>
      <c r="HK2" t="s">
        <v>281</v>
      </c>
      <c r="HL2" t="s">
        <v>282</v>
      </c>
      <c r="HM2" t="s">
        <v>283</v>
      </c>
      <c r="HN2" t="s">
        <v>284</v>
      </c>
      <c r="HO2" t="s">
        <v>285</v>
      </c>
      <c r="HP2" t="s">
        <v>286</v>
      </c>
      <c r="HQ2" t="s">
        <v>287</v>
      </c>
      <c r="HR2" t="s">
        <v>288</v>
      </c>
      <c r="HS2" t="s">
        <v>289</v>
      </c>
      <c r="HT2" t="s">
        <v>290</v>
      </c>
      <c r="HU2" t="s">
        <v>291</v>
      </c>
      <c r="HV2" t="s">
        <v>292</v>
      </c>
      <c r="HW2" t="s">
        <v>293</v>
      </c>
      <c r="HX2" t="s">
        <v>294</v>
      </c>
      <c r="HY2" t="s">
        <v>295</v>
      </c>
      <c r="HZ2" t="s">
        <v>296</v>
      </c>
      <c r="IA2" t="s">
        <v>297</v>
      </c>
      <c r="IB2" t="s">
        <v>298</v>
      </c>
      <c r="IC2" t="s">
        <v>299</v>
      </c>
      <c r="ID2" t="s">
        <v>300</v>
      </c>
      <c r="IE2" t="s">
        <v>301</v>
      </c>
      <c r="IF2" t="s">
        <v>302</v>
      </c>
      <c r="IG2" t="s">
        <v>303</v>
      </c>
      <c r="IH2" t="s">
        <v>304</v>
      </c>
      <c r="II2" t="s">
        <v>305</v>
      </c>
      <c r="IJ2" t="s">
        <v>2333</v>
      </c>
      <c r="IK2" t="s">
        <v>2328</v>
      </c>
      <c r="IL2" t="s">
        <v>2329</v>
      </c>
      <c r="IM2" t="s">
        <v>2330</v>
      </c>
      <c r="IN2" t="s">
        <v>2331</v>
      </c>
    </row>
    <row r="3" spans="1:248">
      <c r="A3">
        <v>1</v>
      </c>
      <c r="B3" t="s">
        <v>306</v>
      </c>
      <c r="C3" t="s">
        <v>307</v>
      </c>
      <c r="D3" t="s">
        <v>308</v>
      </c>
      <c r="E3" t="s">
        <v>309</v>
      </c>
      <c r="F3" t="s">
        <v>310</v>
      </c>
      <c r="G3" t="s">
        <v>311</v>
      </c>
      <c r="H3" t="s">
        <v>312</v>
      </c>
      <c r="I3" t="s">
        <v>313</v>
      </c>
      <c r="J3" t="s">
        <v>313</v>
      </c>
      <c r="K3" t="s">
        <v>313</v>
      </c>
      <c r="L3" t="s">
        <v>313</v>
      </c>
      <c r="M3">
        <v>1</v>
      </c>
      <c r="N3">
        <v>3774.9839999999999</v>
      </c>
      <c r="O3" t="s">
        <v>314</v>
      </c>
      <c r="R3" t="s">
        <v>313</v>
      </c>
      <c r="S3">
        <v>6489.2</v>
      </c>
      <c r="T3" t="s">
        <v>315</v>
      </c>
      <c r="W3" t="s">
        <v>313</v>
      </c>
      <c r="X3">
        <v>0</v>
      </c>
      <c r="Y3" t="s">
        <v>316</v>
      </c>
      <c r="Z3">
        <v>100</v>
      </c>
      <c r="AA3">
        <v>112464.736</v>
      </c>
      <c r="AB3" t="s">
        <v>316</v>
      </c>
      <c r="AC3">
        <v>2151.7550000000001</v>
      </c>
      <c r="AD3" t="s">
        <v>317</v>
      </c>
      <c r="AG3" t="s">
        <v>313</v>
      </c>
      <c r="AH3">
        <v>953.96400000000006</v>
      </c>
      <c r="AI3" t="s">
        <v>318</v>
      </c>
      <c r="AL3" t="s">
        <v>313</v>
      </c>
      <c r="AM3">
        <v>2140.7240000000002</v>
      </c>
      <c r="AN3" t="s">
        <v>319</v>
      </c>
      <c r="AQ3" t="s">
        <v>313</v>
      </c>
      <c r="AR3">
        <v>1560.287</v>
      </c>
      <c r="AS3" t="s">
        <v>320</v>
      </c>
      <c r="AV3" t="s">
        <v>313</v>
      </c>
      <c r="AW3">
        <v>703.21500000000003</v>
      </c>
      <c r="AX3" t="s">
        <v>321</v>
      </c>
      <c r="BA3" t="s">
        <v>313</v>
      </c>
      <c r="BB3">
        <v>613.62</v>
      </c>
      <c r="BC3" t="s">
        <v>322</v>
      </c>
      <c r="BF3" t="s">
        <v>313</v>
      </c>
      <c r="BG3">
        <v>1166.259</v>
      </c>
      <c r="BH3" t="s">
        <v>323</v>
      </c>
      <c r="BK3" t="s">
        <v>313</v>
      </c>
      <c r="BL3">
        <v>1881.885</v>
      </c>
      <c r="BM3" t="s">
        <v>324</v>
      </c>
      <c r="BP3" t="s">
        <v>313</v>
      </c>
      <c r="BQ3">
        <v>4074.1570000000002</v>
      </c>
      <c r="BR3" t="s">
        <v>325</v>
      </c>
      <c r="BU3" t="s">
        <v>313</v>
      </c>
      <c r="BV3">
        <v>2207.0729999999999</v>
      </c>
      <c r="BW3" t="s">
        <v>326</v>
      </c>
      <c r="BZ3" t="s">
        <v>313</v>
      </c>
      <c r="CA3">
        <v>1011.783</v>
      </c>
      <c r="CB3" t="s">
        <v>327</v>
      </c>
      <c r="CE3" t="s">
        <v>313</v>
      </c>
      <c r="CF3">
        <v>611.62</v>
      </c>
      <c r="CG3" t="s">
        <v>328</v>
      </c>
      <c r="CJ3" t="s">
        <v>313</v>
      </c>
      <c r="CK3">
        <v>3362.6210000000001</v>
      </c>
      <c r="CL3" t="s">
        <v>328</v>
      </c>
      <c r="CO3" t="s">
        <v>313</v>
      </c>
      <c r="CP3">
        <v>1748.481</v>
      </c>
      <c r="CQ3" t="s">
        <v>329</v>
      </c>
      <c r="CT3" t="s">
        <v>313</v>
      </c>
      <c r="CU3">
        <v>0</v>
      </c>
      <c r="CV3" t="s">
        <v>313</v>
      </c>
      <c r="CW3">
        <v>40.387999999999998</v>
      </c>
      <c r="CX3">
        <v>45422.35</v>
      </c>
      <c r="CY3" t="s">
        <v>313</v>
      </c>
      <c r="CZ3">
        <v>1975.6369999999999</v>
      </c>
      <c r="DA3" t="s">
        <v>313</v>
      </c>
      <c r="DD3" t="s">
        <v>313</v>
      </c>
      <c r="DE3">
        <v>642.30200000000002</v>
      </c>
      <c r="DF3" t="s">
        <v>330</v>
      </c>
      <c r="DI3" t="s">
        <v>313</v>
      </c>
      <c r="DJ3">
        <v>4197.8209999999999</v>
      </c>
      <c r="DK3" t="s">
        <v>306</v>
      </c>
      <c r="DN3" t="s">
        <v>313</v>
      </c>
      <c r="DO3">
        <v>582.96199999999999</v>
      </c>
      <c r="DP3" t="s">
        <v>331</v>
      </c>
      <c r="DS3" t="s">
        <v>313</v>
      </c>
      <c r="DT3">
        <v>0</v>
      </c>
      <c r="DU3" t="s">
        <v>332</v>
      </c>
      <c r="DV3">
        <v>6.2460000000000004</v>
      </c>
      <c r="DW3">
        <v>7024.0829999999996</v>
      </c>
      <c r="DX3" t="s">
        <v>332</v>
      </c>
      <c r="DY3">
        <v>2056.2190000000001</v>
      </c>
      <c r="DZ3" t="s">
        <v>328</v>
      </c>
      <c r="EC3" t="s">
        <v>313</v>
      </c>
      <c r="ED3">
        <v>497.61799999999999</v>
      </c>
      <c r="EE3" t="s">
        <v>306</v>
      </c>
      <c r="EH3" t="s">
        <v>313</v>
      </c>
      <c r="EI3">
        <v>631.76599999999996</v>
      </c>
      <c r="EJ3" t="s">
        <v>333</v>
      </c>
      <c r="EM3" t="s">
        <v>313</v>
      </c>
      <c r="EN3">
        <v>2934.0369999999998</v>
      </c>
      <c r="EO3" t="s">
        <v>334</v>
      </c>
      <c r="ER3" t="s">
        <v>313</v>
      </c>
      <c r="ES3">
        <v>3037.4859999999999</v>
      </c>
      <c r="ET3" t="s">
        <v>313</v>
      </c>
      <c r="EW3" t="s">
        <v>313</v>
      </c>
      <c r="EX3">
        <v>4405.4620000000004</v>
      </c>
      <c r="EY3" t="s">
        <v>313</v>
      </c>
      <c r="FB3" t="s">
        <v>313</v>
      </c>
      <c r="FC3">
        <v>4110.6019999999999</v>
      </c>
      <c r="FD3" t="s">
        <v>335</v>
      </c>
      <c r="FG3" t="s">
        <v>313</v>
      </c>
      <c r="FH3">
        <v>0</v>
      </c>
      <c r="FI3" t="s">
        <v>328</v>
      </c>
      <c r="FJ3">
        <v>56.048999999999999</v>
      </c>
      <c r="FK3">
        <v>63035.078000000001</v>
      </c>
      <c r="FL3" t="s">
        <v>328</v>
      </c>
      <c r="FM3">
        <v>3088.0929999999998</v>
      </c>
      <c r="FN3" t="s">
        <v>328</v>
      </c>
      <c r="FQ3" t="s">
        <v>313</v>
      </c>
      <c r="FR3">
        <v>2639.799</v>
      </c>
      <c r="FS3" t="s">
        <v>306</v>
      </c>
      <c r="FV3" t="s">
        <v>313</v>
      </c>
      <c r="FW3">
        <v>1755.3579999999999</v>
      </c>
      <c r="FX3" t="s">
        <v>328</v>
      </c>
      <c r="GA3" t="s">
        <v>313</v>
      </c>
      <c r="GB3">
        <v>1957.3489999999999</v>
      </c>
      <c r="GC3" t="s">
        <v>336</v>
      </c>
      <c r="GF3" t="s">
        <v>313</v>
      </c>
      <c r="GG3">
        <v>9910.42</v>
      </c>
      <c r="GH3" t="s">
        <v>328</v>
      </c>
      <c r="GK3" t="s">
        <v>313</v>
      </c>
      <c r="GL3">
        <v>1002.494</v>
      </c>
      <c r="GM3" t="s">
        <v>337</v>
      </c>
      <c r="GP3" t="s">
        <v>313</v>
      </c>
      <c r="GQ3">
        <v>4128.0420000000004</v>
      </c>
      <c r="GR3" t="s">
        <v>338</v>
      </c>
      <c r="GU3" t="s">
        <v>313</v>
      </c>
      <c r="GV3">
        <v>1363.433</v>
      </c>
      <c r="GW3" t="s">
        <v>313</v>
      </c>
      <c r="GZ3" t="s">
        <v>313</v>
      </c>
      <c r="HA3">
        <v>18484.307000000001</v>
      </c>
      <c r="HB3" t="s">
        <v>339</v>
      </c>
      <c r="HE3" t="s">
        <v>313</v>
      </c>
      <c r="HF3">
        <v>3696.0439999999999</v>
      </c>
      <c r="HG3" t="s">
        <v>328</v>
      </c>
      <c r="HJ3" t="s">
        <v>313</v>
      </c>
      <c r="HK3">
        <v>4372.3310000000001</v>
      </c>
      <c r="HL3" t="s">
        <v>328</v>
      </c>
      <c r="HO3" t="s">
        <v>313</v>
      </c>
      <c r="HP3">
        <v>0</v>
      </c>
      <c r="HQ3" t="s">
        <v>328</v>
      </c>
      <c r="HR3">
        <v>3.5630000000000002</v>
      </c>
      <c r="HS3">
        <v>4007.3040000000001</v>
      </c>
      <c r="HT3" t="s">
        <v>328</v>
      </c>
      <c r="HU3">
        <v>11870.634</v>
      </c>
      <c r="HV3" t="s">
        <v>340</v>
      </c>
      <c r="HY3" t="s">
        <v>313</v>
      </c>
      <c r="HZ3">
        <v>698.10400000000004</v>
      </c>
      <c r="IA3" t="s">
        <v>327</v>
      </c>
      <c r="ID3" t="s">
        <v>313</v>
      </c>
      <c r="IE3">
        <v>0</v>
      </c>
      <c r="IF3" t="s">
        <v>306</v>
      </c>
      <c r="IG3">
        <v>100</v>
      </c>
      <c r="IH3">
        <v>112464.736</v>
      </c>
      <c r="II3" t="s">
        <v>306</v>
      </c>
      <c r="IJ3">
        <v>0</v>
      </c>
      <c r="IK3" t="s">
        <v>2332</v>
      </c>
      <c r="IL3">
        <v>0.24299999999999999</v>
      </c>
      <c r="IM3">
        <v>273.072</v>
      </c>
      <c r="IN3" t="s">
        <v>2332</v>
      </c>
    </row>
    <row r="4" spans="1:248">
      <c r="A4">
        <v>2</v>
      </c>
      <c r="B4" t="s">
        <v>341</v>
      </c>
      <c r="C4" t="s">
        <v>307</v>
      </c>
      <c r="D4" t="s">
        <v>342</v>
      </c>
      <c r="E4" t="s">
        <v>343</v>
      </c>
      <c r="F4" t="s">
        <v>344</v>
      </c>
      <c r="G4" t="s">
        <v>311</v>
      </c>
      <c r="H4" t="s">
        <v>345</v>
      </c>
      <c r="I4" t="s">
        <v>313</v>
      </c>
      <c r="J4" t="s">
        <v>313</v>
      </c>
      <c r="K4" t="s">
        <v>346</v>
      </c>
      <c r="L4" t="s">
        <v>346</v>
      </c>
      <c r="M4">
        <v>2</v>
      </c>
      <c r="N4">
        <v>3698.7539999999999</v>
      </c>
      <c r="O4" t="s">
        <v>314</v>
      </c>
      <c r="R4" t="s">
        <v>313</v>
      </c>
      <c r="S4">
        <v>6819.8770000000004</v>
      </c>
      <c r="T4" t="s">
        <v>315</v>
      </c>
      <c r="W4" t="s">
        <v>313</v>
      </c>
      <c r="X4">
        <v>0</v>
      </c>
      <c r="Y4" t="s">
        <v>316</v>
      </c>
      <c r="Z4">
        <v>100</v>
      </c>
      <c r="AA4">
        <v>5974.5619999999999</v>
      </c>
      <c r="AB4" t="s">
        <v>316</v>
      </c>
      <c r="AC4">
        <v>2225.837</v>
      </c>
      <c r="AD4" t="s">
        <v>317</v>
      </c>
      <c r="AG4" t="s">
        <v>313</v>
      </c>
      <c r="AH4">
        <v>1419.319</v>
      </c>
      <c r="AI4" t="s">
        <v>318</v>
      </c>
      <c r="AL4" t="s">
        <v>313</v>
      </c>
      <c r="AM4">
        <v>2350.9540000000002</v>
      </c>
      <c r="AN4" t="s">
        <v>319</v>
      </c>
      <c r="AQ4" t="s">
        <v>313</v>
      </c>
      <c r="AR4">
        <v>1490.6320000000001</v>
      </c>
      <c r="AS4" t="s">
        <v>320</v>
      </c>
      <c r="AV4" t="s">
        <v>313</v>
      </c>
      <c r="AW4">
        <v>687.47400000000005</v>
      </c>
      <c r="AX4" t="s">
        <v>321</v>
      </c>
      <c r="BA4" t="s">
        <v>313</v>
      </c>
      <c r="BB4">
        <v>553.45799999999997</v>
      </c>
      <c r="BC4" t="s">
        <v>322</v>
      </c>
      <c r="BF4" t="s">
        <v>313</v>
      </c>
      <c r="BG4">
        <v>1153.1110000000001</v>
      </c>
      <c r="BH4" t="s">
        <v>323</v>
      </c>
      <c r="BK4" t="s">
        <v>313</v>
      </c>
      <c r="BL4">
        <v>1952.5260000000001</v>
      </c>
      <c r="BM4" t="s">
        <v>324</v>
      </c>
      <c r="BP4" t="s">
        <v>313</v>
      </c>
      <c r="BQ4">
        <v>4304.3019999999997</v>
      </c>
      <c r="BR4" t="s">
        <v>325</v>
      </c>
      <c r="BU4" t="s">
        <v>313</v>
      </c>
      <c r="BV4">
        <v>2371.2310000000002</v>
      </c>
      <c r="BW4" t="s">
        <v>326</v>
      </c>
      <c r="BZ4" t="s">
        <v>313</v>
      </c>
      <c r="CA4">
        <v>1387.3209999999999</v>
      </c>
      <c r="CB4" t="s">
        <v>327</v>
      </c>
      <c r="CE4" t="s">
        <v>313</v>
      </c>
      <c r="CF4">
        <v>551.53399999999999</v>
      </c>
      <c r="CG4" t="s">
        <v>328</v>
      </c>
      <c r="CJ4" t="s">
        <v>313</v>
      </c>
      <c r="CK4">
        <v>3609.4879999999998</v>
      </c>
      <c r="CL4" t="s">
        <v>328</v>
      </c>
      <c r="CO4" t="s">
        <v>313</v>
      </c>
      <c r="CP4">
        <v>1941.693</v>
      </c>
      <c r="CQ4" t="s">
        <v>329</v>
      </c>
      <c r="CT4" t="s">
        <v>313</v>
      </c>
      <c r="CU4">
        <v>65.412000000000006</v>
      </c>
      <c r="CV4" t="s">
        <v>313</v>
      </c>
      <c r="CY4" t="s">
        <v>313</v>
      </c>
      <c r="CZ4">
        <v>2158.17</v>
      </c>
      <c r="DA4" t="s">
        <v>313</v>
      </c>
      <c r="DD4" t="s">
        <v>313</v>
      </c>
      <c r="DE4">
        <v>654.79100000000005</v>
      </c>
      <c r="DF4" t="s">
        <v>347</v>
      </c>
      <c r="DI4" t="s">
        <v>313</v>
      </c>
      <c r="DJ4">
        <v>4431.9579999999996</v>
      </c>
      <c r="DK4" t="s">
        <v>306</v>
      </c>
      <c r="DN4" t="s">
        <v>313</v>
      </c>
      <c r="DO4">
        <v>515.05700000000002</v>
      </c>
      <c r="DP4" t="s">
        <v>331</v>
      </c>
      <c r="DS4" t="s">
        <v>313</v>
      </c>
      <c r="DT4">
        <v>0</v>
      </c>
      <c r="DU4" t="s">
        <v>332</v>
      </c>
      <c r="DV4">
        <v>100</v>
      </c>
      <c r="DW4">
        <v>5974.5619999999999</v>
      </c>
      <c r="DX4" t="s">
        <v>332</v>
      </c>
      <c r="DY4">
        <v>2255.721</v>
      </c>
      <c r="DZ4" t="s">
        <v>328</v>
      </c>
      <c r="EC4" t="s">
        <v>313</v>
      </c>
      <c r="ED4">
        <v>446.84699999999998</v>
      </c>
      <c r="EE4" t="s">
        <v>306</v>
      </c>
      <c r="EH4" t="s">
        <v>313</v>
      </c>
      <c r="EI4">
        <v>614.74800000000005</v>
      </c>
      <c r="EJ4" t="s">
        <v>348</v>
      </c>
      <c r="EM4" t="s">
        <v>313</v>
      </c>
      <c r="EN4">
        <v>2893.2629999999999</v>
      </c>
      <c r="EO4" t="s">
        <v>334</v>
      </c>
      <c r="ER4" t="s">
        <v>313</v>
      </c>
      <c r="ES4">
        <v>3219.7159999999999</v>
      </c>
      <c r="ET4" t="s">
        <v>313</v>
      </c>
      <c r="EW4" t="s">
        <v>313</v>
      </c>
      <c r="EX4">
        <v>4651.4679999999998</v>
      </c>
      <c r="EY4" t="s">
        <v>313</v>
      </c>
      <c r="FB4" t="s">
        <v>313</v>
      </c>
      <c r="FC4">
        <v>4098.3720000000003</v>
      </c>
      <c r="FD4" t="s">
        <v>335</v>
      </c>
      <c r="FG4" t="s">
        <v>313</v>
      </c>
      <c r="FH4">
        <v>0</v>
      </c>
      <c r="FI4" t="s">
        <v>328</v>
      </c>
      <c r="FJ4">
        <v>1.5009999999999999</v>
      </c>
      <c r="FK4">
        <v>89.667000000000002</v>
      </c>
      <c r="FL4" t="s">
        <v>328</v>
      </c>
      <c r="FM4">
        <v>3264.3119999999999</v>
      </c>
      <c r="FN4" t="s">
        <v>328</v>
      </c>
      <c r="FQ4" t="s">
        <v>313</v>
      </c>
      <c r="FR4">
        <v>2690.8560000000002</v>
      </c>
      <c r="FS4" t="s">
        <v>306</v>
      </c>
      <c r="FV4" t="s">
        <v>313</v>
      </c>
      <c r="FW4">
        <v>1849.58</v>
      </c>
      <c r="FX4" t="s">
        <v>328</v>
      </c>
      <c r="GA4" t="s">
        <v>313</v>
      </c>
      <c r="GB4">
        <v>2024.38</v>
      </c>
      <c r="GC4" t="s">
        <v>336</v>
      </c>
      <c r="GF4" t="s">
        <v>313</v>
      </c>
      <c r="GG4">
        <v>10359.079</v>
      </c>
      <c r="GH4" t="s">
        <v>328</v>
      </c>
      <c r="GK4" t="s">
        <v>313</v>
      </c>
      <c r="GL4">
        <v>1392.3440000000001</v>
      </c>
      <c r="GM4" t="s">
        <v>337</v>
      </c>
      <c r="GP4" t="s">
        <v>313</v>
      </c>
      <c r="GQ4">
        <v>4357.1019999999999</v>
      </c>
      <c r="GR4" t="s">
        <v>338</v>
      </c>
      <c r="GU4" t="s">
        <v>313</v>
      </c>
      <c r="GV4">
        <v>1636.6510000000001</v>
      </c>
      <c r="GW4" t="s">
        <v>313</v>
      </c>
      <c r="GZ4" t="s">
        <v>313</v>
      </c>
      <c r="HA4">
        <v>18555.896000000001</v>
      </c>
      <c r="HB4" t="s">
        <v>339</v>
      </c>
      <c r="HE4" t="s">
        <v>313</v>
      </c>
      <c r="HF4">
        <v>4197.0550000000003</v>
      </c>
      <c r="HG4" t="s">
        <v>328</v>
      </c>
      <c r="HJ4" t="s">
        <v>313</v>
      </c>
      <c r="HK4">
        <v>4604.4740000000002</v>
      </c>
      <c r="HL4" t="s">
        <v>328</v>
      </c>
      <c r="HO4" t="s">
        <v>313</v>
      </c>
      <c r="HP4">
        <v>0</v>
      </c>
      <c r="HQ4" t="s">
        <v>328</v>
      </c>
      <c r="HR4">
        <v>98.498999999999995</v>
      </c>
      <c r="HS4">
        <v>5884.8950000000004</v>
      </c>
      <c r="HT4" t="s">
        <v>328</v>
      </c>
      <c r="HU4">
        <v>11914.237999999999</v>
      </c>
      <c r="HV4" t="s">
        <v>340</v>
      </c>
      <c r="HY4" t="s">
        <v>313</v>
      </c>
      <c r="HZ4">
        <v>1095.521</v>
      </c>
      <c r="IA4" t="s">
        <v>327</v>
      </c>
      <c r="ID4" t="s">
        <v>313</v>
      </c>
      <c r="IE4">
        <v>0</v>
      </c>
      <c r="IF4" t="s">
        <v>306</v>
      </c>
      <c r="IG4">
        <v>100</v>
      </c>
      <c r="IH4">
        <v>5974.5619999999999</v>
      </c>
      <c r="II4" t="s">
        <v>306</v>
      </c>
      <c r="IJ4">
        <v>0</v>
      </c>
      <c r="IK4" t="s">
        <v>2332</v>
      </c>
      <c r="IL4">
        <v>0.191</v>
      </c>
      <c r="IM4">
        <v>11.382999999999999</v>
      </c>
      <c r="IN4" t="s">
        <v>2332</v>
      </c>
    </row>
    <row r="5" spans="1:248">
      <c r="A5">
        <v>3</v>
      </c>
      <c r="B5" t="s">
        <v>349</v>
      </c>
      <c r="C5" t="s">
        <v>307</v>
      </c>
      <c r="D5" t="s">
        <v>350</v>
      </c>
      <c r="E5" t="s">
        <v>351</v>
      </c>
      <c r="F5" t="s">
        <v>352</v>
      </c>
      <c r="G5" t="s">
        <v>311</v>
      </c>
      <c r="H5" t="s">
        <v>353</v>
      </c>
      <c r="I5" t="s">
        <v>313</v>
      </c>
      <c r="J5" t="s">
        <v>313</v>
      </c>
      <c r="K5" t="s">
        <v>346</v>
      </c>
      <c r="L5" t="s">
        <v>346</v>
      </c>
      <c r="M5">
        <v>3</v>
      </c>
      <c r="N5">
        <v>3907.5360000000001</v>
      </c>
      <c r="O5" t="s">
        <v>314</v>
      </c>
      <c r="R5" t="s">
        <v>313</v>
      </c>
      <c r="S5">
        <v>6727.79</v>
      </c>
      <c r="T5" t="s">
        <v>315</v>
      </c>
      <c r="W5" t="s">
        <v>313</v>
      </c>
      <c r="X5">
        <v>0</v>
      </c>
      <c r="Y5" t="s">
        <v>316</v>
      </c>
      <c r="Z5">
        <v>100</v>
      </c>
      <c r="AA5">
        <v>10771.96</v>
      </c>
      <c r="AB5" t="s">
        <v>316</v>
      </c>
      <c r="AC5">
        <v>2475.9389999999999</v>
      </c>
      <c r="AD5" t="s">
        <v>317</v>
      </c>
      <c r="AG5" t="s">
        <v>313</v>
      </c>
      <c r="AH5">
        <v>1184.5360000000001</v>
      </c>
      <c r="AI5" t="s">
        <v>318</v>
      </c>
      <c r="AL5" t="s">
        <v>313</v>
      </c>
      <c r="AM5">
        <v>2429.6619999999998</v>
      </c>
      <c r="AN5" t="s">
        <v>319</v>
      </c>
      <c r="AQ5" t="s">
        <v>313</v>
      </c>
      <c r="AR5">
        <v>1655.04</v>
      </c>
      <c r="AS5" t="s">
        <v>320</v>
      </c>
      <c r="AV5" t="s">
        <v>313</v>
      </c>
      <c r="AW5">
        <v>989.822</v>
      </c>
      <c r="AX5" t="s">
        <v>321</v>
      </c>
      <c r="BA5" t="s">
        <v>313</v>
      </c>
      <c r="BB5">
        <v>835.20799999999997</v>
      </c>
      <c r="BC5" t="s">
        <v>322</v>
      </c>
      <c r="BF5" t="s">
        <v>313</v>
      </c>
      <c r="BG5">
        <v>1470.694</v>
      </c>
      <c r="BH5" t="s">
        <v>323</v>
      </c>
      <c r="BK5" t="s">
        <v>313</v>
      </c>
      <c r="BL5">
        <v>1769.92</v>
      </c>
      <c r="BM5" t="s">
        <v>324</v>
      </c>
      <c r="BP5" t="s">
        <v>313</v>
      </c>
      <c r="BQ5">
        <v>4333.9629999999997</v>
      </c>
      <c r="BR5" t="s">
        <v>325</v>
      </c>
      <c r="BU5" t="s">
        <v>313</v>
      </c>
      <c r="BV5">
        <v>2524.2829999999999</v>
      </c>
      <c r="BW5" t="s">
        <v>326</v>
      </c>
      <c r="BZ5" t="s">
        <v>313</v>
      </c>
      <c r="CA5">
        <v>1118.1510000000001</v>
      </c>
      <c r="CB5" t="s">
        <v>327</v>
      </c>
      <c r="CE5" t="s">
        <v>313</v>
      </c>
      <c r="CF5">
        <v>677.87199999999996</v>
      </c>
      <c r="CG5" t="s">
        <v>328</v>
      </c>
      <c r="CJ5" t="s">
        <v>313</v>
      </c>
      <c r="CK5">
        <v>3606.5369999999998</v>
      </c>
      <c r="CL5" t="s">
        <v>328</v>
      </c>
      <c r="CO5" t="s">
        <v>313</v>
      </c>
      <c r="CP5">
        <v>1663.646</v>
      </c>
      <c r="CQ5" t="s">
        <v>329</v>
      </c>
      <c r="CT5" t="s">
        <v>313</v>
      </c>
      <c r="CU5">
        <v>0</v>
      </c>
      <c r="CV5" t="s">
        <v>313</v>
      </c>
      <c r="CY5" t="s">
        <v>313</v>
      </c>
      <c r="CZ5">
        <v>2285.1750000000002</v>
      </c>
      <c r="DA5" t="s">
        <v>313</v>
      </c>
      <c r="DD5" t="s">
        <v>313</v>
      </c>
      <c r="DE5">
        <v>672.70399999999995</v>
      </c>
      <c r="DF5" t="s">
        <v>330</v>
      </c>
      <c r="DI5" t="s">
        <v>313</v>
      </c>
      <c r="DJ5">
        <v>4451.6189999999997</v>
      </c>
      <c r="DK5" t="s">
        <v>306</v>
      </c>
      <c r="DN5" t="s">
        <v>313</v>
      </c>
      <c r="DO5">
        <v>663.06500000000005</v>
      </c>
      <c r="DP5" t="s">
        <v>354</v>
      </c>
      <c r="DS5" t="s">
        <v>313</v>
      </c>
      <c r="DT5">
        <v>0</v>
      </c>
      <c r="DU5" t="s">
        <v>332</v>
      </c>
      <c r="DV5">
        <v>100</v>
      </c>
      <c r="DW5">
        <v>10771.96</v>
      </c>
      <c r="DX5" t="s">
        <v>332</v>
      </c>
      <c r="DY5">
        <v>2354.4839999999999</v>
      </c>
      <c r="DZ5" t="s">
        <v>328</v>
      </c>
      <c r="EC5" t="s">
        <v>313</v>
      </c>
      <c r="ED5">
        <v>489.22800000000001</v>
      </c>
      <c r="EE5" t="s">
        <v>306</v>
      </c>
      <c r="EH5" t="s">
        <v>313</v>
      </c>
      <c r="EI5">
        <v>762.27</v>
      </c>
      <c r="EJ5" t="s">
        <v>333</v>
      </c>
      <c r="EM5" t="s">
        <v>313</v>
      </c>
      <c r="EN5">
        <v>3180.5740000000001</v>
      </c>
      <c r="EO5" t="s">
        <v>334</v>
      </c>
      <c r="ER5" t="s">
        <v>313</v>
      </c>
      <c r="ES5">
        <v>3344.25</v>
      </c>
      <c r="ET5" t="s">
        <v>313</v>
      </c>
      <c r="EW5" t="s">
        <v>313</v>
      </c>
      <c r="EX5">
        <v>4649.777</v>
      </c>
      <c r="EY5" t="s">
        <v>313</v>
      </c>
      <c r="FB5" t="s">
        <v>313</v>
      </c>
      <c r="FC5">
        <v>4422.607</v>
      </c>
      <c r="FD5" t="s">
        <v>335</v>
      </c>
      <c r="FG5" t="s">
        <v>313</v>
      </c>
      <c r="FH5">
        <v>82.581999999999994</v>
      </c>
      <c r="FI5" t="s">
        <v>328</v>
      </c>
      <c r="FL5" t="s">
        <v>313</v>
      </c>
      <c r="FM5">
        <v>3398.096</v>
      </c>
      <c r="FN5" t="s">
        <v>328</v>
      </c>
      <c r="FQ5" t="s">
        <v>313</v>
      </c>
      <c r="FR5">
        <v>2960.212</v>
      </c>
      <c r="FS5" t="s">
        <v>306</v>
      </c>
      <c r="FV5" t="s">
        <v>313</v>
      </c>
      <c r="FW5">
        <v>1647.135</v>
      </c>
      <c r="FX5" t="s">
        <v>328</v>
      </c>
      <c r="GA5" t="s">
        <v>313</v>
      </c>
      <c r="GB5">
        <v>1845.009</v>
      </c>
      <c r="GC5" t="s">
        <v>336</v>
      </c>
      <c r="GF5" t="s">
        <v>313</v>
      </c>
      <c r="GG5">
        <v>10138.036</v>
      </c>
      <c r="GH5" t="s">
        <v>328</v>
      </c>
      <c r="GK5" t="s">
        <v>313</v>
      </c>
      <c r="GL5">
        <v>1111.9490000000001</v>
      </c>
      <c r="GM5" t="s">
        <v>337</v>
      </c>
      <c r="GP5" t="s">
        <v>313</v>
      </c>
      <c r="GQ5">
        <v>4389.3689999999997</v>
      </c>
      <c r="GR5" t="s">
        <v>338</v>
      </c>
      <c r="GU5" t="s">
        <v>313</v>
      </c>
      <c r="GV5">
        <v>1304.836</v>
      </c>
      <c r="GW5" t="s">
        <v>313</v>
      </c>
      <c r="GZ5" t="s">
        <v>313</v>
      </c>
      <c r="HA5">
        <v>18809.672999999999</v>
      </c>
      <c r="HB5" t="s">
        <v>339</v>
      </c>
      <c r="HE5" t="s">
        <v>313</v>
      </c>
      <c r="HF5">
        <v>3821.1860000000001</v>
      </c>
      <c r="HG5" t="s">
        <v>328</v>
      </c>
      <c r="HJ5" t="s">
        <v>313</v>
      </c>
      <c r="HK5">
        <v>4628.4780000000001</v>
      </c>
      <c r="HL5" t="s">
        <v>328</v>
      </c>
      <c r="HO5" t="s">
        <v>313</v>
      </c>
      <c r="HP5">
        <v>0</v>
      </c>
      <c r="HQ5" t="s">
        <v>328</v>
      </c>
      <c r="HR5">
        <v>100</v>
      </c>
      <c r="HS5">
        <v>10771.96</v>
      </c>
      <c r="HT5" t="s">
        <v>328</v>
      </c>
      <c r="HU5">
        <v>11759.213</v>
      </c>
      <c r="HV5" t="s">
        <v>340</v>
      </c>
      <c r="HY5" t="s">
        <v>313</v>
      </c>
      <c r="HZ5">
        <v>920.86300000000006</v>
      </c>
      <c r="IA5" t="s">
        <v>327</v>
      </c>
      <c r="ID5" t="s">
        <v>313</v>
      </c>
      <c r="IE5">
        <v>0</v>
      </c>
      <c r="IF5" t="s">
        <v>306</v>
      </c>
      <c r="IG5">
        <v>100</v>
      </c>
      <c r="IH5">
        <v>10771.96</v>
      </c>
      <c r="II5" t="s">
        <v>306</v>
      </c>
      <c r="IJ5">
        <v>61.225999999999999</v>
      </c>
      <c r="IK5" t="s">
        <v>2332</v>
      </c>
      <c r="IN5" t="s">
        <v>313</v>
      </c>
    </row>
    <row r="6" spans="1:248">
      <c r="A6">
        <v>4</v>
      </c>
      <c r="B6" t="s">
        <v>321</v>
      </c>
      <c r="C6" t="s">
        <v>355</v>
      </c>
      <c r="D6" t="s">
        <v>356</v>
      </c>
      <c r="E6" t="s">
        <v>357</v>
      </c>
      <c r="F6" t="s">
        <v>358</v>
      </c>
      <c r="G6" t="s">
        <v>311</v>
      </c>
      <c r="H6" t="s">
        <v>359</v>
      </c>
      <c r="I6" t="s">
        <v>313</v>
      </c>
      <c r="J6" t="s">
        <v>313</v>
      </c>
      <c r="K6" t="s">
        <v>346</v>
      </c>
      <c r="L6" t="s">
        <v>313</v>
      </c>
      <c r="M6">
        <v>4</v>
      </c>
      <c r="N6">
        <v>1959.1010000000001</v>
      </c>
      <c r="O6" t="s">
        <v>314</v>
      </c>
      <c r="R6" t="s">
        <v>313</v>
      </c>
      <c r="S6">
        <v>5816.0010000000002</v>
      </c>
      <c r="T6" t="s">
        <v>360</v>
      </c>
      <c r="W6" t="s">
        <v>313</v>
      </c>
      <c r="X6">
        <v>0</v>
      </c>
      <c r="Y6" t="s">
        <v>316</v>
      </c>
      <c r="Z6">
        <v>100</v>
      </c>
      <c r="AA6">
        <v>26278.678</v>
      </c>
      <c r="AB6" t="s">
        <v>316</v>
      </c>
      <c r="AC6">
        <v>2661.0650000000001</v>
      </c>
      <c r="AD6" t="s">
        <v>317</v>
      </c>
      <c r="AG6" t="s">
        <v>313</v>
      </c>
      <c r="AH6">
        <v>2684.884</v>
      </c>
      <c r="AI6" t="s">
        <v>318</v>
      </c>
      <c r="AL6" t="s">
        <v>313</v>
      </c>
      <c r="AM6">
        <v>1163.0540000000001</v>
      </c>
      <c r="AN6" t="s">
        <v>361</v>
      </c>
      <c r="AQ6" t="s">
        <v>313</v>
      </c>
      <c r="AR6">
        <v>133.29300000000001</v>
      </c>
      <c r="AS6" t="s">
        <v>320</v>
      </c>
      <c r="AV6" t="s">
        <v>313</v>
      </c>
      <c r="AW6">
        <v>1000.1950000000001</v>
      </c>
      <c r="AX6" t="s">
        <v>321</v>
      </c>
      <c r="BA6" t="s">
        <v>313</v>
      </c>
      <c r="BB6">
        <v>798.83299999999997</v>
      </c>
      <c r="BC6" t="s">
        <v>322</v>
      </c>
      <c r="BF6" t="s">
        <v>313</v>
      </c>
      <c r="BG6">
        <v>65.766999999999996</v>
      </c>
      <c r="BH6" t="s">
        <v>355</v>
      </c>
      <c r="BK6" t="s">
        <v>313</v>
      </c>
      <c r="BL6">
        <v>2507.029</v>
      </c>
      <c r="BM6" t="s">
        <v>324</v>
      </c>
      <c r="BP6" t="s">
        <v>313</v>
      </c>
      <c r="BQ6">
        <v>5631.9480000000003</v>
      </c>
      <c r="BR6" t="s">
        <v>325</v>
      </c>
      <c r="BU6" t="s">
        <v>313</v>
      </c>
      <c r="BV6">
        <v>3466.027</v>
      </c>
      <c r="BW6" t="s">
        <v>326</v>
      </c>
      <c r="BZ6" t="s">
        <v>313</v>
      </c>
      <c r="CA6">
        <v>2443.2979999999998</v>
      </c>
      <c r="CB6" t="s">
        <v>362</v>
      </c>
      <c r="CE6" t="s">
        <v>313</v>
      </c>
      <c r="CF6">
        <v>765.84799999999996</v>
      </c>
      <c r="CG6" t="s">
        <v>328</v>
      </c>
      <c r="CJ6" t="s">
        <v>313</v>
      </c>
      <c r="CK6">
        <v>4843.6310000000003</v>
      </c>
      <c r="CL6" t="s">
        <v>328</v>
      </c>
      <c r="CO6" t="s">
        <v>313</v>
      </c>
      <c r="CP6">
        <v>2859.4810000000002</v>
      </c>
      <c r="CQ6" t="s">
        <v>329</v>
      </c>
      <c r="CT6" t="s">
        <v>313</v>
      </c>
      <c r="CU6">
        <v>1681.6510000000001</v>
      </c>
      <c r="CV6" t="s">
        <v>313</v>
      </c>
      <c r="CY6" t="s">
        <v>313</v>
      </c>
      <c r="CZ6">
        <v>3358.0619999999999</v>
      </c>
      <c r="DA6" t="s">
        <v>313</v>
      </c>
      <c r="DD6" t="s">
        <v>313</v>
      </c>
      <c r="DE6">
        <v>7.3999999999999996E-2</v>
      </c>
      <c r="DF6" t="s">
        <v>347</v>
      </c>
      <c r="DI6" t="s">
        <v>313</v>
      </c>
      <c r="DJ6">
        <v>5781.1220000000003</v>
      </c>
      <c r="DK6" t="s">
        <v>306</v>
      </c>
      <c r="DN6" t="s">
        <v>313</v>
      </c>
      <c r="DO6">
        <v>82.78</v>
      </c>
      <c r="DP6" t="s">
        <v>363</v>
      </c>
      <c r="DS6" t="s">
        <v>313</v>
      </c>
      <c r="DT6">
        <v>0</v>
      </c>
      <c r="DU6" t="s">
        <v>332</v>
      </c>
      <c r="DV6">
        <v>100</v>
      </c>
      <c r="DW6">
        <v>26278.678</v>
      </c>
      <c r="DX6" t="s">
        <v>332</v>
      </c>
      <c r="DY6">
        <v>3522.4050000000002</v>
      </c>
      <c r="DZ6" t="s">
        <v>328</v>
      </c>
      <c r="EC6" t="s">
        <v>313</v>
      </c>
      <c r="ED6">
        <v>0</v>
      </c>
      <c r="EE6" t="s">
        <v>306</v>
      </c>
      <c r="EF6">
        <v>100</v>
      </c>
      <c r="EG6">
        <v>26278.678</v>
      </c>
      <c r="EH6" t="s">
        <v>306</v>
      </c>
      <c r="EI6">
        <v>928.68799999999999</v>
      </c>
      <c r="EJ6" t="s">
        <v>364</v>
      </c>
      <c r="EM6" t="s">
        <v>313</v>
      </c>
      <c r="EN6">
        <v>1355.2660000000001</v>
      </c>
      <c r="EO6" t="s">
        <v>334</v>
      </c>
      <c r="ER6" t="s">
        <v>313</v>
      </c>
      <c r="ES6">
        <v>4316.4880000000003</v>
      </c>
      <c r="ET6" t="s">
        <v>313</v>
      </c>
      <c r="EW6" t="s">
        <v>313</v>
      </c>
      <c r="EX6">
        <v>6045.9719999999998</v>
      </c>
      <c r="EY6" t="s">
        <v>313</v>
      </c>
      <c r="FB6" t="s">
        <v>313</v>
      </c>
      <c r="FC6">
        <v>3014.7910000000002</v>
      </c>
      <c r="FD6" t="s">
        <v>335</v>
      </c>
      <c r="FG6" t="s">
        <v>313</v>
      </c>
      <c r="FH6">
        <v>1626.1590000000001</v>
      </c>
      <c r="FI6" t="s">
        <v>328</v>
      </c>
      <c r="FL6" t="s">
        <v>313</v>
      </c>
      <c r="FM6">
        <v>4245.0330000000004</v>
      </c>
      <c r="FN6" t="s">
        <v>328</v>
      </c>
      <c r="FQ6" t="s">
        <v>313</v>
      </c>
      <c r="FR6">
        <v>3156.1970000000001</v>
      </c>
      <c r="FS6" t="s">
        <v>306</v>
      </c>
      <c r="FV6" t="s">
        <v>313</v>
      </c>
      <c r="FW6">
        <v>2508.904</v>
      </c>
      <c r="FX6" t="s">
        <v>328</v>
      </c>
      <c r="GA6" t="s">
        <v>313</v>
      </c>
      <c r="GB6">
        <v>2548.069</v>
      </c>
      <c r="GC6" t="s">
        <v>336</v>
      </c>
      <c r="GF6" t="s">
        <v>313</v>
      </c>
      <c r="GG6">
        <v>12029.691000000001</v>
      </c>
      <c r="GH6" t="s">
        <v>328</v>
      </c>
      <c r="GK6" t="s">
        <v>313</v>
      </c>
      <c r="GL6">
        <v>2947.9279999999999</v>
      </c>
      <c r="GM6" t="s">
        <v>337</v>
      </c>
      <c r="GP6" t="s">
        <v>313</v>
      </c>
      <c r="GQ6">
        <v>5657.0079999999998</v>
      </c>
      <c r="GR6" t="s">
        <v>365</v>
      </c>
      <c r="GU6" t="s">
        <v>313</v>
      </c>
      <c r="GV6">
        <v>2493.4340000000002</v>
      </c>
      <c r="GW6" t="s">
        <v>313</v>
      </c>
      <c r="GZ6" t="s">
        <v>313</v>
      </c>
      <c r="HA6">
        <v>18571.062000000002</v>
      </c>
      <c r="HB6" t="s">
        <v>339</v>
      </c>
      <c r="HE6" t="s">
        <v>313</v>
      </c>
      <c r="HF6">
        <v>5768.6279999999997</v>
      </c>
      <c r="HG6" t="s">
        <v>328</v>
      </c>
      <c r="HJ6" t="s">
        <v>313</v>
      </c>
      <c r="HK6">
        <v>5937.48</v>
      </c>
      <c r="HL6" t="s">
        <v>328</v>
      </c>
      <c r="HO6" t="s">
        <v>313</v>
      </c>
      <c r="HP6">
        <v>869.72400000000005</v>
      </c>
      <c r="HQ6" t="s">
        <v>328</v>
      </c>
      <c r="HT6" t="s">
        <v>313</v>
      </c>
      <c r="HU6">
        <v>11681.423000000001</v>
      </c>
      <c r="HV6" t="s">
        <v>340</v>
      </c>
      <c r="HY6" t="s">
        <v>313</v>
      </c>
      <c r="HZ6">
        <v>2748.3319999999999</v>
      </c>
      <c r="IA6" t="s">
        <v>327</v>
      </c>
      <c r="ID6" t="s">
        <v>313</v>
      </c>
      <c r="IE6">
        <v>0</v>
      </c>
      <c r="IF6" t="s">
        <v>306</v>
      </c>
      <c r="IG6">
        <v>100</v>
      </c>
      <c r="IH6">
        <v>26278.678</v>
      </c>
      <c r="II6" t="s">
        <v>306</v>
      </c>
      <c r="IJ6">
        <v>622.29899999999998</v>
      </c>
      <c r="IK6" t="s">
        <v>2332</v>
      </c>
      <c r="IN6" t="s">
        <v>313</v>
      </c>
    </row>
    <row r="7" spans="1:248">
      <c r="A7">
        <v>5</v>
      </c>
      <c r="B7" t="s">
        <v>366</v>
      </c>
      <c r="C7" t="s">
        <v>367</v>
      </c>
      <c r="D7" t="s">
        <v>368</v>
      </c>
      <c r="E7" t="s">
        <v>369</v>
      </c>
      <c r="F7" t="s">
        <v>370</v>
      </c>
      <c r="G7" t="s">
        <v>311</v>
      </c>
      <c r="H7" t="s">
        <v>371</v>
      </c>
      <c r="I7" t="s">
        <v>313</v>
      </c>
      <c r="J7" t="s">
        <v>313</v>
      </c>
      <c r="K7" t="s">
        <v>313</v>
      </c>
      <c r="L7" t="s">
        <v>313</v>
      </c>
      <c r="M7">
        <v>5</v>
      </c>
      <c r="N7">
        <v>5112.1620000000003</v>
      </c>
      <c r="O7" t="s">
        <v>314</v>
      </c>
      <c r="R7" t="s">
        <v>313</v>
      </c>
      <c r="S7">
        <v>6914.7150000000001</v>
      </c>
      <c r="T7" t="s">
        <v>360</v>
      </c>
      <c r="W7" t="s">
        <v>313</v>
      </c>
      <c r="X7">
        <v>0</v>
      </c>
      <c r="Y7" t="s">
        <v>316</v>
      </c>
      <c r="Z7">
        <v>100</v>
      </c>
      <c r="AA7">
        <v>9418.268</v>
      </c>
      <c r="AB7" t="s">
        <v>316</v>
      </c>
      <c r="AC7">
        <v>4631.4359999999997</v>
      </c>
      <c r="AD7" t="s">
        <v>317</v>
      </c>
      <c r="AG7" t="s">
        <v>313</v>
      </c>
      <c r="AH7">
        <v>1208.703</v>
      </c>
      <c r="AI7" t="s">
        <v>318</v>
      </c>
      <c r="AL7" t="s">
        <v>313</v>
      </c>
      <c r="AM7">
        <v>2762.18</v>
      </c>
      <c r="AN7" t="s">
        <v>372</v>
      </c>
      <c r="AQ7" t="s">
        <v>313</v>
      </c>
      <c r="AR7">
        <v>3199.3090000000002</v>
      </c>
      <c r="AS7" t="s">
        <v>320</v>
      </c>
      <c r="AV7" t="s">
        <v>313</v>
      </c>
      <c r="AW7">
        <v>3277.1320000000001</v>
      </c>
      <c r="AX7" t="s">
        <v>321</v>
      </c>
      <c r="BA7" t="s">
        <v>313</v>
      </c>
      <c r="BB7">
        <v>201.489</v>
      </c>
      <c r="BC7" t="s">
        <v>322</v>
      </c>
      <c r="BF7" t="s">
        <v>313</v>
      </c>
      <c r="BG7">
        <v>377.02300000000002</v>
      </c>
      <c r="BH7" t="s">
        <v>373</v>
      </c>
      <c r="BK7" t="s">
        <v>313</v>
      </c>
      <c r="BL7">
        <v>1365.5150000000001</v>
      </c>
      <c r="BM7" t="s">
        <v>324</v>
      </c>
      <c r="BP7" t="s">
        <v>313</v>
      </c>
      <c r="BQ7">
        <v>5622.5349999999999</v>
      </c>
      <c r="BR7" t="s">
        <v>374</v>
      </c>
      <c r="BU7" t="s">
        <v>313</v>
      </c>
      <c r="BV7">
        <v>4463.9170000000004</v>
      </c>
      <c r="BW7" t="s">
        <v>326</v>
      </c>
      <c r="BZ7" t="s">
        <v>313</v>
      </c>
      <c r="CA7">
        <v>202.35900000000001</v>
      </c>
      <c r="CB7" t="s">
        <v>327</v>
      </c>
      <c r="CE7" t="s">
        <v>313</v>
      </c>
      <c r="CF7">
        <v>201.51900000000001</v>
      </c>
      <c r="CG7" t="s">
        <v>328</v>
      </c>
      <c r="CJ7" t="s">
        <v>313</v>
      </c>
      <c r="CK7">
        <v>4682.3639999999996</v>
      </c>
      <c r="CL7" t="s">
        <v>328</v>
      </c>
      <c r="CO7" t="s">
        <v>313</v>
      </c>
      <c r="CP7">
        <v>848.15300000000002</v>
      </c>
      <c r="CQ7" t="s">
        <v>329</v>
      </c>
      <c r="CT7" t="s">
        <v>313</v>
      </c>
      <c r="CU7">
        <v>1313.2809999999999</v>
      </c>
      <c r="CV7" t="s">
        <v>313</v>
      </c>
      <c r="CY7" t="s">
        <v>313</v>
      </c>
      <c r="CZ7">
        <v>4179.3729999999996</v>
      </c>
      <c r="DA7" t="s">
        <v>313</v>
      </c>
      <c r="DD7" t="s">
        <v>313</v>
      </c>
      <c r="DE7">
        <v>96.906000000000006</v>
      </c>
      <c r="DF7" t="s">
        <v>330</v>
      </c>
      <c r="DI7" t="s">
        <v>313</v>
      </c>
      <c r="DJ7">
        <v>5706.2139999999999</v>
      </c>
      <c r="DK7" t="s">
        <v>306</v>
      </c>
      <c r="DN7" t="s">
        <v>313</v>
      </c>
      <c r="DO7">
        <v>681.73599999999999</v>
      </c>
      <c r="DP7" t="s">
        <v>375</v>
      </c>
      <c r="DS7" t="s">
        <v>313</v>
      </c>
      <c r="DT7">
        <v>0</v>
      </c>
      <c r="DU7" t="s">
        <v>332</v>
      </c>
      <c r="DV7">
        <v>100</v>
      </c>
      <c r="DW7">
        <v>9418.268</v>
      </c>
      <c r="DX7" t="s">
        <v>332</v>
      </c>
      <c r="DY7">
        <v>4157.6499999999996</v>
      </c>
      <c r="DZ7" t="s">
        <v>328</v>
      </c>
      <c r="EC7" t="s">
        <v>313</v>
      </c>
      <c r="ED7">
        <v>0</v>
      </c>
      <c r="EE7" t="s">
        <v>306</v>
      </c>
      <c r="EF7">
        <v>91.441000000000003</v>
      </c>
      <c r="EG7">
        <v>8612.2029999999995</v>
      </c>
      <c r="EH7" t="s">
        <v>306</v>
      </c>
      <c r="EI7">
        <v>109.854</v>
      </c>
      <c r="EJ7" t="s">
        <v>333</v>
      </c>
      <c r="EM7" t="s">
        <v>313</v>
      </c>
      <c r="EN7">
        <v>5300.2340000000004</v>
      </c>
      <c r="EO7" t="s">
        <v>334</v>
      </c>
      <c r="ER7" t="s">
        <v>313</v>
      </c>
      <c r="ES7">
        <v>5125.9430000000002</v>
      </c>
      <c r="ET7" t="s">
        <v>313</v>
      </c>
      <c r="EW7" t="s">
        <v>313</v>
      </c>
      <c r="EX7">
        <v>5787.0320000000002</v>
      </c>
      <c r="EY7" t="s">
        <v>313</v>
      </c>
      <c r="FB7" t="s">
        <v>313</v>
      </c>
      <c r="FC7">
        <v>5274.7920000000004</v>
      </c>
      <c r="FD7" t="s">
        <v>376</v>
      </c>
      <c r="FG7" t="s">
        <v>313</v>
      </c>
      <c r="FH7">
        <v>2245.4760000000001</v>
      </c>
      <c r="FI7" t="s">
        <v>328</v>
      </c>
      <c r="FL7" t="s">
        <v>313</v>
      </c>
      <c r="FM7">
        <v>5206.9629999999997</v>
      </c>
      <c r="FN7" t="s">
        <v>328</v>
      </c>
      <c r="FQ7" t="s">
        <v>313</v>
      </c>
      <c r="FR7">
        <v>5178.134</v>
      </c>
      <c r="FS7" t="s">
        <v>306</v>
      </c>
      <c r="FV7" t="s">
        <v>313</v>
      </c>
      <c r="FW7">
        <v>1338.1420000000001</v>
      </c>
      <c r="FX7" t="s">
        <v>328</v>
      </c>
      <c r="GA7" t="s">
        <v>313</v>
      </c>
      <c r="GB7">
        <v>1518.2560000000001</v>
      </c>
      <c r="GC7" t="s">
        <v>336</v>
      </c>
      <c r="GF7" t="s">
        <v>313</v>
      </c>
      <c r="GG7">
        <v>9680.7530000000006</v>
      </c>
      <c r="GH7" t="s">
        <v>328</v>
      </c>
      <c r="GK7" t="s">
        <v>313</v>
      </c>
      <c r="GL7">
        <v>200.36799999999999</v>
      </c>
      <c r="GM7" t="s">
        <v>337</v>
      </c>
      <c r="GP7" t="s">
        <v>313</v>
      </c>
      <c r="GQ7">
        <v>5697.2650000000003</v>
      </c>
      <c r="GR7" t="s">
        <v>338</v>
      </c>
      <c r="GU7" t="s">
        <v>313</v>
      </c>
      <c r="GV7">
        <v>777.00599999999997</v>
      </c>
      <c r="GW7" t="s">
        <v>313</v>
      </c>
      <c r="GZ7" t="s">
        <v>313</v>
      </c>
      <c r="HA7">
        <v>20884.785</v>
      </c>
      <c r="HB7" t="s">
        <v>339</v>
      </c>
      <c r="HE7" t="s">
        <v>313</v>
      </c>
      <c r="HF7">
        <v>2546.5250000000001</v>
      </c>
      <c r="HG7" t="s">
        <v>328</v>
      </c>
      <c r="HJ7" t="s">
        <v>313</v>
      </c>
      <c r="HK7">
        <v>5871.9179999999997</v>
      </c>
      <c r="HL7" t="s">
        <v>328</v>
      </c>
      <c r="HO7" t="s">
        <v>313</v>
      </c>
      <c r="HP7">
        <v>224.39400000000001</v>
      </c>
      <c r="HQ7" t="s">
        <v>328</v>
      </c>
      <c r="HT7" t="s">
        <v>313</v>
      </c>
      <c r="HU7">
        <v>10189.155000000001</v>
      </c>
      <c r="HV7" t="s">
        <v>340</v>
      </c>
      <c r="HY7" t="s">
        <v>313</v>
      </c>
      <c r="HZ7">
        <v>290.20400000000001</v>
      </c>
      <c r="IA7" t="s">
        <v>327</v>
      </c>
      <c r="ID7" t="s">
        <v>313</v>
      </c>
      <c r="IE7">
        <v>0</v>
      </c>
      <c r="IF7" t="s">
        <v>306</v>
      </c>
      <c r="IG7">
        <v>100</v>
      </c>
      <c r="IH7">
        <v>9418.268</v>
      </c>
      <c r="II7" t="s">
        <v>306</v>
      </c>
      <c r="IJ7">
        <v>200.78899999999999</v>
      </c>
      <c r="IK7" t="s">
        <v>2332</v>
      </c>
      <c r="IN7" t="s">
        <v>313</v>
      </c>
    </row>
    <row r="8" spans="1:248">
      <c r="A8">
        <v>6</v>
      </c>
      <c r="B8" t="s">
        <v>375</v>
      </c>
      <c r="C8" t="s">
        <v>377</v>
      </c>
      <c r="D8" t="s">
        <v>378</v>
      </c>
      <c r="E8" t="s">
        <v>379</v>
      </c>
      <c r="F8" t="s">
        <v>380</v>
      </c>
      <c r="G8" t="s">
        <v>311</v>
      </c>
      <c r="H8" t="s">
        <v>381</v>
      </c>
      <c r="I8" t="s">
        <v>313</v>
      </c>
      <c r="J8" t="s">
        <v>313</v>
      </c>
      <c r="K8" t="s">
        <v>346</v>
      </c>
      <c r="L8" t="s">
        <v>313</v>
      </c>
      <c r="M8">
        <v>6</v>
      </c>
      <c r="N8">
        <v>3521.1480000000001</v>
      </c>
      <c r="O8" t="s">
        <v>314</v>
      </c>
      <c r="R8" t="s">
        <v>313</v>
      </c>
      <c r="S8">
        <v>6779.3010000000004</v>
      </c>
      <c r="T8" t="s">
        <v>315</v>
      </c>
      <c r="W8" t="s">
        <v>313</v>
      </c>
      <c r="X8">
        <v>0</v>
      </c>
      <c r="Y8" t="s">
        <v>316</v>
      </c>
      <c r="Z8">
        <v>100</v>
      </c>
      <c r="AA8">
        <v>7861.0330000000004</v>
      </c>
      <c r="AB8" t="s">
        <v>316</v>
      </c>
      <c r="AC8">
        <v>1114.7639999999999</v>
      </c>
      <c r="AD8" t="s">
        <v>317</v>
      </c>
      <c r="AG8" t="s">
        <v>313</v>
      </c>
      <c r="AH8">
        <v>1014.6180000000001</v>
      </c>
      <c r="AI8" t="s">
        <v>318</v>
      </c>
      <c r="AL8" t="s">
        <v>313</v>
      </c>
      <c r="AM8">
        <v>1726.9</v>
      </c>
      <c r="AN8" t="s">
        <v>361</v>
      </c>
      <c r="AQ8" t="s">
        <v>313</v>
      </c>
      <c r="AR8">
        <v>1133.0809999999999</v>
      </c>
      <c r="AS8" t="s">
        <v>320</v>
      </c>
      <c r="AV8" t="s">
        <v>313</v>
      </c>
      <c r="AW8">
        <v>112.121</v>
      </c>
      <c r="AX8" t="s">
        <v>321</v>
      </c>
      <c r="BA8" t="s">
        <v>313</v>
      </c>
      <c r="BB8">
        <v>732.73900000000003</v>
      </c>
      <c r="BC8" t="s">
        <v>322</v>
      </c>
      <c r="BF8" t="s">
        <v>313</v>
      </c>
      <c r="BG8">
        <v>3.375</v>
      </c>
      <c r="BH8" t="s">
        <v>382</v>
      </c>
      <c r="BK8" t="s">
        <v>313</v>
      </c>
      <c r="BL8">
        <v>3229.7159999999999</v>
      </c>
      <c r="BM8" t="s">
        <v>324</v>
      </c>
      <c r="BP8" t="s">
        <v>313</v>
      </c>
      <c r="BQ8">
        <v>3943.268</v>
      </c>
      <c r="BR8" t="s">
        <v>325</v>
      </c>
      <c r="BU8" t="s">
        <v>313</v>
      </c>
      <c r="BV8">
        <v>1744.33</v>
      </c>
      <c r="BW8" t="s">
        <v>326</v>
      </c>
      <c r="BZ8" t="s">
        <v>313</v>
      </c>
      <c r="CA8">
        <v>771.19100000000003</v>
      </c>
      <c r="CB8" t="s">
        <v>362</v>
      </c>
      <c r="CE8" t="s">
        <v>313</v>
      </c>
      <c r="CF8">
        <v>253.054</v>
      </c>
      <c r="CG8" t="s">
        <v>328</v>
      </c>
      <c r="CJ8" t="s">
        <v>313</v>
      </c>
      <c r="CK8">
        <v>3247.2689999999998</v>
      </c>
      <c r="CL8" t="s">
        <v>328</v>
      </c>
      <c r="CO8" t="s">
        <v>313</v>
      </c>
      <c r="CP8">
        <v>2121.3919999999998</v>
      </c>
      <c r="CQ8" t="s">
        <v>383</v>
      </c>
      <c r="CT8" t="s">
        <v>313</v>
      </c>
      <c r="CU8">
        <v>1341.269</v>
      </c>
      <c r="CV8" t="s">
        <v>313</v>
      </c>
      <c r="CY8" t="s">
        <v>313</v>
      </c>
      <c r="CZ8">
        <v>1669.4110000000001</v>
      </c>
      <c r="DA8" t="s">
        <v>313</v>
      </c>
      <c r="DD8" t="s">
        <v>313</v>
      </c>
      <c r="DE8">
        <v>720.42100000000005</v>
      </c>
      <c r="DF8" t="s">
        <v>347</v>
      </c>
      <c r="DI8" t="s">
        <v>313</v>
      </c>
      <c r="DJ8">
        <v>4100.3819999999996</v>
      </c>
      <c r="DK8" t="s">
        <v>306</v>
      </c>
      <c r="DN8" t="s">
        <v>313</v>
      </c>
      <c r="DO8">
        <v>993.89099999999996</v>
      </c>
      <c r="DP8" t="s">
        <v>331</v>
      </c>
      <c r="DS8" t="s">
        <v>313</v>
      </c>
      <c r="DT8">
        <v>0</v>
      </c>
      <c r="DU8" t="s">
        <v>332</v>
      </c>
      <c r="DV8">
        <v>100</v>
      </c>
      <c r="DW8">
        <v>7861.0330000000004</v>
      </c>
      <c r="DX8" t="s">
        <v>332</v>
      </c>
      <c r="DY8">
        <v>1866.5160000000001</v>
      </c>
      <c r="DZ8" t="s">
        <v>328</v>
      </c>
      <c r="EC8" t="s">
        <v>313</v>
      </c>
      <c r="ED8">
        <v>854.37900000000002</v>
      </c>
      <c r="EE8" t="s">
        <v>306</v>
      </c>
      <c r="EH8" t="s">
        <v>313</v>
      </c>
      <c r="EI8">
        <v>526.053</v>
      </c>
      <c r="EJ8" t="s">
        <v>364</v>
      </c>
      <c r="EM8" t="s">
        <v>313</v>
      </c>
      <c r="EN8">
        <v>2101.8879999999999</v>
      </c>
      <c r="EO8" t="s">
        <v>334</v>
      </c>
      <c r="ER8" t="s">
        <v>313</v>
      </c>
      <c r="ES8">
        <v>2573.2310000000002</v>
      </c>
      <c r="ET8" t="s">
        <v>313</v>
      </c>
      <c r="EW8" t="s">
        <v>313</v>
      </c>
      <c r="EX8">
        <v>4385.7060000000001</v>
      </c>
      <c r="EY8" t="s">
        <v>313</v>
      </c>
      <c r="FB8" t="s">
        <v>313</v>
      </c>
      <c r="FC8">
        <v>2857.3510000000001</v>
      </c>
      <c r="FD8" t="s">
        <v>335</v>
      </c>
      <c r="FG8" t="s">
        <v>313</v>
      </c>
      <c r="FH8">
        <v>1195.3030000000001</v>
      </c>
      <c r="FI8" t="s">
        <v>328</v>
      </c>
      <c r="FL8" t="s">
        <v>313</v>
      </c>
      <c r="FM8">
        <v>2512.7220000000002</v>
      </c>
      <c r="FN8" t="s">
        <v>328</v>
      </c>
      <c r="FQ8" t="s">
        <v>313</v>
      </c>
      <c r="FR8">
        <v>1538.675</v>
      </c>
      <c r="FS8" t="s">
        <v>306</v>
      </c>
      <c r="FV8" t="s">
        <v>313</v>
      </c>
      <c r="FW8">
        <v>1957.248</v>
      </c>
      <c r="FX8" t="s">
        <v>328</v>
      </c>
      <c r="GA8" t="s">
        <v>313</v>
      </c>
      <c r="GB8">
        <v>3296.55</v>
      </c>
      <c r="GC8" t="s">
        <v>336</v>
      </c>
      <c r="GF8" t="s">
        <v>313</v>
      </c>
      <c r="GG8">
        <v>10719.727999999999</v>
      </c>
      <c r="GH8" t="s">
        <v>328</v>
      </c>
      <c r="GK8" t="s">
        <v>313</v>
      </c>
      <c r="GL8">
        <v>1465.086</v>
      </c>
      <c r="GM8" t="s">
        <v>384</v>
      </c>
      <c r="GP8" t="s">
        <v>313</v>
      </c>
      <c r="GQ8">
        <v>3942.1579999999999</v>
      </c>
      <c r="GR8" t="s">
        <v>365</v>
      </c>
      <c r="GU8" t="s">
        <v>313</v>
      </c>
      <c r="GV8">
        <v>1722.3620000000001</v>
      </c>
      <c r="GW8" t="s">
        <v>313</v>
      </c>
      <c r="GZ8" t="s">
        <v>313</v>
      </c>
      <c r="HA8">
        <v>17346.240000000002</v>
      </c>
      <c r="HB8" t="s">
        <v>339</v>
      </c>
      <c r="HE8" t="s">
        <v>313</v>
      </c>
      <c r="HF8">
        <v>4134.9679999999998</v>
      </c>
      <c r="HG8" t="s">
        <v>328</v>
      </c>
      <c r="HJ8" t="s">
        <v>313</v>
      </c>
      <c r="HK8">
        <v>4247.2269999999999</v>
      </c>
      <c r="HL8" t="s">
        <v>328</v>
      </c>
      <c r="HO8" t="s">
        <v>313</v>
      </c>
      <c r="HP8">
        <v>0</v>
      </c>
      <c r="HQ8" t="s">
        <v>328</v>
      </c>
      <c r="HR8">
        <v>100</v>
      </c>
      <c r="HS8">
        <v>7861.0330000000004</v>
      </c>
      <c r="HT8" t="s">
        <v>328</v>
      </c>
      <c r="HU8">
        <v>13073.072</v>
      </c>
      <c r="HV8" t="s">
        <v>340</v>
      </c>
      <c r="HY8" t="s">
        <v>313</v>
      </c>
      <c r="HZ8">
        <v>1682.8109999999999</v>
      </c>
      <c r="IA8" t="s">
        <v>327</v>
      </c>
      <c r="ID8" t="s">
        <v>313</v>
      </c>
      <c r="IE8">
        <v>0</v>
      </c>
      <c r="IF8" t="s">
        <v>306</v>
      </c>
      <c r="IG8">
        <v>100</v>
      </c>
      <c r="IH8">
        <v>7861.0330000000004</v>
      </c>
      <c r="II8" t="s">
        <v>306</v>
      </c>
      <c r="IJ8">
        <v>260.46300000000002</v>
      </c>
      <c r="IK8" t="s">
        <v>2332</v>
      </c>
      <c r="IN8" t="s">
        <v>313</v>
      </c>
    </row>
    <row r="9" spans="1:248">
      <c r="A9">
        <v>7</v>
      </c>
      <c r="B9" t="s">
        <v>363</v>
      </c>
      <c r="C9" t="s">
        <v>385</v>
      </c>
      <c r="D9" t="s">
        <v>386</v>
      </c>
      <c r="E9" t="s">
        <v>387</v>
      </c>
      <c r="F9" t="s">
        <v>388</v>
      </c>
      <c r="G9" t="s">
        <v>311</v>
      </c>
      <c r="H9" t="s">
        <v>389</v>
      </c>
      <c r="I9" t="s">
        <v>313</v>
      </c>
      <c r="J9" t="s">
        <v>313</v>
      </c>
      <c r="K9" t="s">
        <v>313</v>
      </c>
      <c r="L9" t="s">
        <v>313</v>
      </c>
      <c r="M9">
        <v>7</v>
      </c>
      <c r="N9">
        <v>5254.4809999999998</v>
      </c>
      <c r="O9" t="s">
        <v>314</v>
      </c>
      <c r="R9" t="s">
        <v>313</v>
      </c>
      <c r="S9">
        <v>4919.55</v>
      </c>
      <c r="T9" t="s">
        <v>315</v>
      </c>
      <c r="W9" t="s">
        <v>313</v>
      </c>
      <c r="X9">
        <v>272.82499999999999</v>
      </c>
      <c r="Y9" t="s">
        <v>316</v>
      </c>
      <c r="AB9" t="s">
        <v>313</v>
      </c>
      <c r="AC9">
        <v>158.292</v>
      </c>
      <c r="AD9" t="s">
        <v>317</v>
      </c>
      <c r="AG9" t="s">
        <v>313</v>
      </c>
      <c r="AH9">
        <v>0</v>
      </c>
      <c r="AI9" t="s">
        <v>318</v>
      </c>
      <c r="AJ9">
        <v>100</v>
      </c>
      <c r="AK9">
        <v>54474.067000000003</v>
      </c>
      <c r="AL9" t="s">
        <v>318</v>
      </c>
      <c r="AM9">
        <v>98.902000000000001</v>
      </c>
      <c r="AN9" t="s">
        <v>319</v>
      </c>
      <c r="AQ9" t="s">
        <v>313</v>
      </c>
      <c r="AR9">
        <v>1946.723</v>
      </c>
      <c r="AS9" t="s">
        <v>320</v>
      </c>
      <c r="AV9" t="s">
        <v>313</v>
      </c>
      <c r="AW9">
        <v>101.045</v>
      </c>
      <c r="AX9" t="s">
        <v>354</v>
      </c>
      <c r="BA9" t="s">
        <v>313</v>
      </c>
      <c r="BB9">
        <v>101.61499999999999</v>
      </c>
      <c r="BC9" t="s">
        <v>390</v>
      </c>
      <c r="BF9" t="s">
        <v>313</v>
      </c>
      <c r="BG9">
        <v>78.653000000000006</v>
      </c>
      <c r="BH9" t="s">
        <v>391</v>
      </c>
      <c r="BK9" t="s">
        <v>313</v>
      </c>
      <c r="BL9">
        <v>1510.7750000000001</v>
      </c>
      <c r="BM9" t="s">
        <v>392</v>
      </c>
      <c r="BP9" t="s">
        <v>313</v>
      </c>
      <c r="BQ9">
        <v>2052.029</v>
      </c>
      <c r="BR9" t="s">
        <v>325</v>
      </c>
      <c r="BU9" t="s">
        <v>313</v>
      </c>
      <c r="BV9">
        <v>10.17</v>
      </c>
      <c r="BW9" t="s">
        <v>326</v>
      </c>
      <c r="BZ9" t="s">
        <v>313</v>
      </c>
      <c r="CA9">
        <v>701.26400000000001</v>
      </c>
      <c r="CB9" t="s">
        <v>393</v>
      </c>
      <c r="CE9" t="s">
        <v>313</v>
      </c>
      <c r="CF9">
        <v>0</v>
      </c>
      <c r="CG9" t="s">
        <v>328</v>
      </c>
      <c r="CH9">
        <v>0</v>
      </c>
      <c r="CI9">
        <v>5.5E-2</v>
      </c>
      <c r="CJ9" t="s">
        <v>328</v>
      </c>
      <c r="CK9">
        <v>1445.972</v>
      </c>
      <c r="CL9" t="s">
        <v>328</v>
      </c>
      <c r="CO9" t="s">
        <v>313</v>
      </c>
      <c r="CP9">
        <v>239.19399999999999</v>
      </c>
      <c r="CQ9" t="s">
        <v>383</v>
      </c>
      <c r="CT9" t="s">
        <v>313</v>
      </c>
      <c r="CU9">
        <v>10.053000000000001</v>
      </c>
      <c r="CV9" t="s">
        <v>313</v>
      </c>
      <c r="CY9" t="s">
        <v>313</v>
      </c>
      <c r="CZ9">
        <v>0</v>
      </c>
      <c r="DA9" t="s">
        <v>313</v>
      </c>
      <c r="DB9">
        <v>95.893000000000001</v>
      </c>
      <c r="DC9">
        <v>52236.98</v>
      </c>
      <c r="DD9" t="s">
        <v>313</v>
      </c>
      <c r="DE9">
        <v>107.297</v>
      </c>
      <c r="DF9" t="s">
        <v>330</v>
      </c>
      <c r="DI9" t="s">
        <v>313</v>
      </c>
      <c r="DJ9">
        <v>2209.6930000000002</v>
      </c>
      <c r="DK9" t="s">
        <v>306</v>
      </c>
      <c r="DN9" t="s">
        <v>313</v>
      </c>
      <c r="DO9">
        <v>1567.306</v>
      </c>
      <c r="DP9" t="s">
        <v>321</v>
      </c>
      <c r="DS9" t="s">
        <v>313</v>
      </c>
      <c r="DT9">
        <v>0</v>
      </c>
      <c r="DU9" t="s">
        <v>332</v>
      </c>
      <c r="DV9">
        <v>3.5840000000000001</v>
      </c>
      <c r="DW9">
        <v>1952.1959999999999</v>
      </c>
      <c r="DX9" t="s">
        <v>332</v>
      </c>
      <c r="DY9">
        <v>9.2059999999999995</v>
      </c>
      <c r="DZ9" t="s">
        <v>328</v>
      </c>
      <c r="EC9" t="s">
        <v>313</v>
      </c>
      <c r="ED9">
        <v>2613.5619999999999</v>
      </c>
      <c r="EE9" t="s">
        <v>306</v>
      </c>
      <c r="EH9" t="s">
        <v>313</v>
      </c>
      <c r="EI9">
        <v>32.723999999999997</v>
      </c>
      <c r="EJ9" t="s">
        <v>333</v>
      </c>
      <c r="EM9" t="s">
        <v>313</v>
      </c>
      <c r="EN9">
        <v>3616.8939999999998</v>
      </c>
      <c r="EO9" t="s">
        <v>394</v>
      </c>
      <c r="ER9" t="s">
        <v>313</v>
      </c>
      <c r="ES9">
        <v>735.24099999999999</v>
      </c>
      <c r="ET9" t="s">
        <v>313</v>
      </c>
      <c r="EW9" t="s">
        <v>313</v>
      </c>
      <c r="EX9">
        <v>2496.5680000000002</v>
      </c>
      <c r="EY9" t="s">
        <v>313</v>
      </c>
      <c r="FB9" t="s">
        <v>313</v>
      </c>
      <c r="FC9">
        <v>3288.8330000000001</v>
      </c>
      <c r="FD9" t="s">
        <v>335</v>
      </c>
      <c r="FG9" t="s">
        <v>313</v>
      </c>
      <c r="FH9">
        <v>1973.1890000000001</v>
      </c>
      <c r="FI9" t="s">
        <v>328</v>
      </c>
      <c r="FL9" t="s">
        <v>313</v>
      </c>
      <c r="FM9">
        <v>774.572</v>
      </c>
      <c r="FN9" t="s">
        <v>328</v>
      </c>
      <c r="FQ9" t="s">
        <v>313</v>
      </c>
      <c r="FR9">
        <v>997.822</v>
      </c>
      <c r="FS9" t="s">
        <v>306</v>
      </c>
      <c r="FV9" t="s">
        <v>313</v>
      </c>
      <c r="FW9">
        <v>62.052</v>
      </c>
      <c r="FX9" t="s">
        <v>328</v>
      </c>
      <c r="GA9" t="s">
        <v>313</v>
      </c>
      <c r="GB9">
        <v>1510.0139999999999</v>
      </c>
      <c r="GC9" t="s">
        <v>395</v>
      </c>
      <c r="GF9" t="s">
        <v>313</v>
      </c>
      <c r="GG9">
        <v>9013.5079999999998</v>
      </c>
      <c r="GH9" t="s">
        <v>328</v>
      </c>
      <c r="GK9" t="s">
        <v>313</v>
      </c>
      <c r="GL9">
        <v>717.93100000000004</v>
      </c>
      <c r="GM9" t="s">
        <v>384</v>
      </c>
      <c r="GP9" t="s">
        <v>313</v>
      </c>
      <c r="GQ9">
        <v>2046.2670000000001</v>
      </c>
      <c r="GR9" t="s">
        <v>365</v>
      </c>
      <c r="GU9" t="s">
        <v>313</v>
      </c>
      <c r="GV9">
        <v>0</v>
      </c>
      <c r="GW9" t="s">
        <v>313</v>
      </c>
      <c r="GX9">
        <v>2.52</v>
      </c>
      <c r="GY9">
        <v>1372.6010000000001</v>
      </c>
      <c r="GZ9" t="s">
        <v>313</v>
      </c>
      <c r="HA9">
        <v>16363.989</v>
      </c>
      <c r="HB9" t="s">
        <v>339</v>
      </c>
      <c r="HE9" t="s">
        <v>313</v>
      </c>
      <c r="HF9">
        <v>2242.9560000000001</v>
      </c>
      <c r="HG9" t="s">
        <v>328</v>
      </c>
      <c r="HJ9" t="s">
        <v>313</v>
      </c>
      <c r="HK9">
        <v>2355.4549999999999</v>
      </c>
      <c r="HL9" t="s">
        <v>328</v>
      </c>
      <c r="HO9" t="s">
        <v>313</v>
      </c>
      <c r="HP9">
        <v>0</v>
      </c>
      <c r="HQ9" t="s">
        <v>328</v>
      </c>
      <c r="HR9">
        <v>0.28699999999999998</v>
      </c>
      <c r="HS9">
        <v>156.22200000000001</v>
      </c>
      <c r="HT9" t="s">
        <v>328</v>
      </c>
      <c r="HU9">
        <v>14179.661</v>
      </c>
      <c r="HV9" t="s">
        <v>340</v>
      </c>
      <c r="HY9" t="s">
        <v>313</v>
      </c>
      <c r="HZ9">
        <v>599.93200000000002</v>
      </c>
      <c r="IA9" t="s">
        <v>327</v>
      </c>
      <c r="ID9" t="s">
        <v>313</v>
      </c>
      <c r="IE9">
        <v>0</v>
      </c>
      <c r="IF9" t="s">
        <v>306</v>
      </c>
      <c r="IG9">
        <v>98.515000000000001</v>
      </c>
      <c r="IH9">
        <v>53664.945</v>
      </c>
      <c r="II9" t="s">
        <v>306</v>
      </c>
      <c r="IJ9">
        <v>0</v>
      </c>
      <c r="IK9" t="s">
        <v>2332</v>
      </c>
      <c r="IL9">
        <v>0.36799999999999999</v>
      </c>
      <c r="IM9">
        <v>200.68</v>
      </c>
      <c r="IN9" t="s">
        <v>2332</v>
      </c>
    </row>
    <row r="10" spans="1:248">
      <c r="A10">
        <v>8</v>
      </c>
      <c r="B10" t="s">
        <v>360</v>
      </c>
      <c r="C10" t="s">
        <v>396</v>
      </c>
      <c r="D10" t="s">
        <v>397</v>
      </c>
      <c r="E10" t="s">
        <v>398</v>
      </c>
      <c r="F10" t="s">
        <v>399</v>
      </c>
      <c r="G10" t="s">
        <v>311</v>
      </c>
      <c r="H10" t="s">
        <v>400</v>
      </c>
      <c r="I10" t="s">
        <v>313</v>
      </c>
      <c r="J10" t="s">
        <v>313</v>
      </c>
      <c r="K10" t="s">
        <v>313</v>
      </c>
      <c r="L10" t="s">
        <v>313</v>
      </c>
      <c r="M10">
        <v>8</v>
      </c>
      <c r="N10">
        <v>5754.9620000000004</v>
      </c>
      <c r="O10" t="s">
        <v>314</v>
      </c>
      <c r="R10" t="s">
        <v>313</v>
      </c>
      <c r="S10">
        <v>4425.7250000000004</v>
      </c>
      <c r="T10" t="s">
        <v>315</v>
      </c>
      <c r="W10" t="s">
        <v>313</v>
      </c>
      <c r="X10">
        <v>294.52600000000001</v>
      </c>
      <c r="Y10" t="s">
        <v>316</v>
      </c>
      <c r="AB10" t="s">
        <v>313</v>
      </c>
      <c r="AC10">
        <v>279.27600000000001</v>
      </c>
      <c r="AD10" t="s">
        <v>317</v>
      </c>
      <c r="AG10" t="s">
        <v>313</v>
      </c>
      <c r="AH10">
        <v>106.982</v>
      </c>
      <c r="AI10" t="s">
        <v>401</v>
      </c>
      <c r="AL10" t="s">
        <v>313</v>
      </c>
      <c r="AM10">
        <v>0</v>
      </c>
      <c r="AN10" t="s">
        <v>319</v>
      </c>
      <c r="AO10">
        <v>100</v>
      </c>
      <c r="AP10">
        <v>32200.637999999999</v>
      </c>
      <c r="AQ10" t="s">
        <v>319</v>
      </c>
      <c r="AR10">
        <v>1728.671</v>
      </c>
      <c r="AS10" t="s">
        <v>402</v>
      </c>
      <c r="AV10" t="s">
        <v>313</v>
      </c>
      <c r="AW10">
        <v>381.53399999999999</v>
      </c>
      <c r="AX10" t="s">
        <v>354</v>
      </c>
      <c r="BA10" t="s">
        <v>313</v>
      </c>
      <c r="BB10">
        <v>160.17699999999999</v>
      </c>
      <c r="BC10" t="s">
        <v>322</v>
      </c>
      <c r="BF10" t="s">
        <v>313</v>
      </c>
      <c r="BG10">
        <v>0</v>
      </c>
      <c r="BH10" t="s">
        <v>403</v>
      </c>
      <c r="BI10">
        <v>0</v>
      </c>
      <c r="BJ10">
        <v>0</v>
      </c>
      <c r="BK10" t="s">
        <v>403</v>
      </c>
      <c r="BL10">
        <v>901.23599999999999</v>
      </c>
      <c r="BM10" t="s">
        <v>404</v>
      </c>
      <c r="BP10" t="s">
        <v>313</v>
      </c>
      <c r="BQ10">
        <v>1469.2929999999999</v>
      </c>
      <c r="BR10" t="s">
        <v>325</v>
      </c>
      <c r="BU10" t="s">
        <v>313</v>
      </c>
      <c r="BV10">
        <v>343.32799999999997</v>
      </c>
      <c r="BW10" t="s">
        <v>326</v>
      </c>
      <c r="BZ10" t="s">
        <v>313</v>
      </c>
      <c r="CA10">
        <v>777.83299999999997</v>
      </c>
      <c r="CB10" t="s">
        <v>393</v>
      </c>
      <c r="CE10" t="s">
        <v>313</v>
      </c>
      <c r="CF10">
        <v>117.006</v>
      </c>
      <c r="CG10" t="s">
        <v>328</v>
      </c>
      <c r="CJ10" t="s">
        <v>313</v>
      </c>
      <c r="CK10">
        <v>879.98099999999999</v>
      </c>
      <c r="CL10" t="s">
        <v>328</v>
      </c>
      <c r="CO10" t="s">
        <v>313</v>
      </c>
      <c r="CP10">
        <v>44.487000000000002</v>
      </c>
      <c r="CQ10" t="s">
        <v>383</v>
      </c>
      <c r="CT10" t="s">
        <v>313</v>
      </c>
      <c r="CU10">
        <v>283.09500000000003</v>
      </c>
      <c r="CV10" t="s">
        <v>313</v>
      </c>
      <c r="CY10" t="s">
        <v>313</v>
      </c>
      <c r="CZ10">
        <v>0</v>
      </c>
      <c r="DA10" t="s">
        <v>313</v>
      </c>
      <c r="DB10">
        <v>99.57</v>
      </c>
      <c r="DC10">
        <v>32062.037</v>
      </c>
      <c r="DD10" t="s">
        <v>313</v>
      </c>
      <c r="DE10">
        <v>692.78599999999994</v>
      </c>
      <c r="DF10" t="s">
        <v>330</v>
      </c>
      <c r="DI10" t="s">
        <v>313</v>
      </c>
      <c r="DJ10">
        <v>1638.2270000000001</v>
      </c>
      <c r="DK10" t="s">
        <v>306</v>
      </c>
      <c r="DN10" t="s">
        <v>313</v>
      </c>
      <c r="DO10">
        <v>1018.975</v>
      </c>
      <c r="DP10" t="s">
        <v>321</v>
      </c>
      <c r="DS10" t="s">
        <v>313</v>
      </c>
      <c r="DT10">
        <v>6.6959999999999997</v>
      </c>
      <c r="DU10" t="s">
        <v>332</v>
      </c>
      <c r="DX10" t="s">
        <v>313</v>
      </c>
      <c r="DY10">
        <v>333.28899999999999</v>
      </c>
      <c r="DZ10" t="s">
        <v>328</v>
      </c>
      <c r="EC10" t="s">
        <v>313</v>
      </c>
      <c r="ED10">
        <v>3226.922</v>
      </c>
      <c r="EE10" t="s">
        <v>306</v>
      </c>
      <c r="EH10" t="s">
        <v>313</v>
      </c>
      <c r="EI10">
        <v>87.706999999999994</v>
      </c>
      <c r="EJ10" t="s">
        <v>333</v>
      </c>
      <c r="EM10" t="s">
        <v>313</v>
      </c>
      <c r="EN10">
        <v>3292.2620000000002</v>
      </c>
      <c r="EO10" t="s">
        <v>394</v>
      </c>
      <c r="ER10" t="s">
        <v>313</v>
      </c>
      <c r="ES10">
        <v>142.126</v>
      </c>
      <c r="ET10" t="s">
        <v>313</v>
      </c>
      <c r="EW10" t="s">
        <v>313</v>
      </c>
      <c r="EX10">
        <v>1951.95</v>
      </c>
      <c r="EY10" t="s">
        <v>313</v>
      </c>
      <c r="FB10" t="s">
        <v>313</v>
      </c>
      <c r="FC10">
        <v>3128.4589999999998</v>
      </c>
      <c r="FD10" t="s">
        <v>335</v>
      </c>
      <c r="FG10" t="s">
        <v>313</v>
      </c>
      <c r="FH10">
        <v>2652.4290000000001</v>
      </c>
      <c r="FI10" t="s">
        <v>328</v>
      </c>
      <c r="FL10" t="s">
        <v>313</v>
      </c>
      <c r="FM10">
        <v>228.67</v>
      </c>
      <c r="FN10" t="s">
        <v>328</v>
      </c>
      <c r="FQ10" t="s">
        <v>313</v>
      </c>
      <c r="FR10">
        <v>952.53899999999999</v>
      </c>
      <c r="FS10" t="s">
        <v>306</v>
      </c>
      <c r="FV10" t="s">
        <v>313</v>
      </c>
      <c r="FW10">
        <v>222.333</v>
      </c>
      <c r="FX10" t="s">
        <v>328</v>
      </c>
      <c r="GA10" t="s">
        <v>313</v>
      </c>
      <c r="GB10">
        <v>909.35199999999998</v>
      </c>
      <c r="GC10" t="s">
        <v>395</v>
      </c>
      <c r="GF10" t="s">
        <v>313</v>
      </c>
      <c r="GG10">
        <v>8674.2260000000006</v>
      </c>
      <c r="GH10" t="s">
        <v>328</v>
      </c>
      <c r="GK10" t="s">
        <v>313</v>
      </c>
      <c r="GL10">
        <v>796.00199999999995</v>
      </c>
      <c r="GM10" t="s">
        <v>384</v>
      </c>
      <c r="GP10" t="s">
        <v>313</v>
      </c>
      <c r="GQ10">
        <v>1423.5909999999999</v>
      </c>
      <c r="GR10" t="s">
        <v>365</v>
      </c>
      <c r="GU10" t="s">
        <v>313</v>
      </c>
      <c r="GV10">
        <v>0</v>
      </c>
      <c r="GW10" t="s">
        <v>313</v>
      </c>
      <c r="GX10">
        <v>0.106</v>
      </c>
      <c r="GY10">
        <v>34.213999999999999</v>
      </c>
      <c r="GZ10" t="s">
        <v>313</v>
      </c>
      <c r="HA10">
        <v>15931.877</v>
      </c>
      <c r="HB10" t="s">
        <v>339</v>
      </c>
      <c r="HE10" t="s">
        <v>313</v>
      </c>
      <c r="HF10">
        <v>1651.21</v>
      </c>
      <c r="HG10" t="s">
        <v>328</v>
      </c>
      <c r="HJ10" t="s">
        <v>313</v>
      </c>
      <c r="HK10">
        <v>1764.1020000000001</v>
      </c>
      <c r="HL10" t="s">
        <v>328</v>
      </c>
      <c r="HO10" t="s">
        <v>313</v>
      </c>
      <c r="HP10">
        <v>103.45099999999999</v>
      </c>
      <c r="HQ10" t="s">
        <v>328</v>
      </c>
      <c r="HT10" t="s">
        <v>313</v>
      </c>
      <c r="HU10">
        <v>14846.800999999999</v>
      </c>
      <c r="HV10" t="s">
        <v>340</v>
      </c>
      <c r="HY10" t="s">
        <v>313</v>
      </c>
      <c r="HZ10">
        <v>821.07</v>
      </c>
      <c r="IA10" t="s">
        <v>327</v>
      </c>
      <c r="ID10" t="s">
        <v>313</v>
      </c>
      <c r="IE10">
        <v>0</v>
      </c>
      <c r="IF10" t="s">
        <v>306</v>
      </c>
      <c r="IG10">
        <v>0.26500000000000001</v>
      </c>
      <c r="IH10">
        <v>85.256</v>
      </c>
      <c r="II10" t="s">
        <v>306</v>
      </c>
      <c r="IJ10">
        <v>8.2959999999999994</v>
      </c>
      <c r="IK10" t="s">
        <v>2332</v>
      </c>
      <c r="IN10" t="s">
        <v>313</v>
      </c>
    </row>
    <row r="11" spans="1:248">
      <c r="A11">
        <v>9</v>
      </c>
      <c r="B11" t="s">
        <v>354</v>
      </c>
      <c r="C11" t="s">
        <v>405</v>
      </c>
      <c r="D11" t="s">
        <v>406</v>
      </c>
      <c r="E11" t="s">
        <v>407</v>
      </c>
      <c r="F11" t="s">
        <v>408</v>
      </c>
      <c r="G11" t="s">
        <v>311</v>
      </c>
      <c r="H11" t="s">
        <v>409</v>
      </c>
      <c r="I11" t="s">
        <v>313</v>
      </c>
      <c r="J11" t="s">
        <v>313</v>
      </c>
      <c r="K11" t="s">
        <v>313</v>
      </c>
      <c r="L11" t="s">
        <v>313</v>
      </c>
      <c r="M11">
        <v>9</v>
      </c>
      <c r="N11">
        <v>6476.7920000000004</v>
      </c>
      <c r="O11" t="s">
        <v>314</v>
      </c>
      <c r="R11" t="s">
        <v>313</v>
      </c>
      <c r="S11">
        <v>3447.1889999999999</v>
      </c>
      <c r="T11" t="s">
        <v>410</v>
      </c>
      <c r="W11" t="s">
        <v>313</v>
      </c>
      <c r="X11">
        <v>48.883000000000003</v>
      </c>
      <c r="Y11" t="s">
        <v>316</v>
      </c>
      <c r="AB11" t="s">
        <v>313</v>
      </c>
      <c r="AC11">
        <v>1495.7360000000001</v>
      </c>
      <c r="AD11" t="s">
        <v>317</v>
      </c>
      <c r="AG11" t="s">
        <v>313</v>
      </c>
      <c r="AH11">
        <v>400.73200000000003</v>
      </c>
      <c r="AI11" t="s">
        <v>401</v>
      </c>
      <c r="AL11" t="s">
        <v>313</v>
      </c>
      <c r="AM11">
        <v>0</v>
      </c>
      <c r="AN11" t="s">
        <v>319</v>
      </c>
      <c r="AO11">
        <v>100</v>
      </c>
      <c r="AP11">
        <v>5843.9309999999996</v>
      </c>
      <c r="AQ11" t="s">
        <v>319</v>
      </c>
      <c r="AR11">
        <v>557.048</v>
      </c>
      <c r="AS11" t="s">
        <v>411</v>
      </c>
      <c r="AV11" t="s">
        <v>313</v>
      </c>
      <c r="AW11">
        <v>1884.4760000000001</v>
      </c>
      <c r="AX11" t="s">
        <v>349</v>
      </c>
      <c r="BA11" t="s">
        <v>313</v>
      </c>
      <c r="BB11">
        <v>411.88</v>
      </c>
      <c r="BC11" t="s">
        <v>322</v>
      </c>
      <c r="BF11" t="s">
        <v>313</v>
      </c>
      <c r="BG11">
        <v>15.089</v>
      </c>
      <c r="BH11" t="s">
        <v>412</v>
      </c>
      <c r="BK11" t="s">
        <v>313</v>
      </c>
      <c r="BL11">
        <v>1213.5509999999999</v>
      </c>
      <c r="BM11" t="s">
        <v>404</v>
      </c>
      <c r="BP11" t="s">
        <v>313</v>
      </c>
      <c r="BQ11">
        <v>1992.454</v>
      </c>
      <c r="BR11" t="s">
        <v>325</v>
      </c>
      <c r="BU11" t="s">
        <v>313</v>
      </c>
      <c r="BV11">
        <v>1346.92</v>
      </c>
      <c r="BW11" t="s">
        <v>413</v>
      </c>
      <c r="BZ11" t="s">
        <v>313</v>
      </c>
      <c r="CA11">
        <v>738.50599999999997</v>
      </c>
      <c r="CB11" t="s">
        <v>414</v>
      </c>
      <c r="CE11" t="s">
        <v>313</v>
      </c>
      <c r="CF11">
        <v>411.88400000000001</v>
      </c>
      <c r="CG11" t="s">
        <v>328</v>
      </c>
      <c r="CJ11" t="s">
        <v>313</v>
      </c>
      <c r="CK11">
        <v>254.18100000000001</v>
      </c>
      <c r="CL11" t="s">
        <v>328</v>
      </c>
      <c r="CO11" t="s">
        <v>313</v>
      </c>
      <c r="CP11">
        <v>1010.016</v>
      </c>
      <c r="CQ11" t="s">
        <v>415</v>
      </c>
      <c r="CT11" t="s">
        <v>313</v>
      </c>
      <c r="CU11">
        <v>0</v>
      </c>
      <c r="CV11" t="s">
        <v>313</v>
      </c>
      <c r="CW11">
        <v>84.4</v>
      </c>
      <c r="CX11">
        <v>4932.2610000000004</v>
      </c>
      <c r="CY11" t="s">
        <v>313</v>
      </c>
      <c r="CZ11">
        <v>1200.673</v>
      </c>
      <c r="DA11" t="s">
        <v>313</v>
      </c>
      <c r="DD11" t="s">
        <v>313</v>
      </c>
      <c r="DE11">
        <v>1136.163</v>
      </c>
      <c r="DF11" t="s">
        <v>330</v>
      </c>
      <c r="DI11" t="s">
        <v>313</v>
      </c>
      <c r="DJ11">
        <v>2121.5920000000001</v>
      </c>
      <c r="DK11" t="s">
        <v>306</v>
      </c>
      <c r="DN11" t="s">
        <v>313</v>
      </c>
      <c r="DO11">
        <v>61.558</v>
      </c>
      <c r="DP11" t="s">
        <v>321</v>
      </c>
      <c r="DS11" t="s">
        <v>313</v>
      </c>
      <c r="DT11">
        <v>99.155000000000001</v>
      </c>
      <c r="DU11" t="s">
        <v>332</v>
      </c>
      <c r="DX11" t="s">
        <v>313</v>
      </c>
      <c r="DY11">
        <v>1725.653</v>
      </c>
      <c r="DZ11" t="s">
        <v>328</v>
      </c>
      <c r="EC11" t="s">
        <v>313</v>
      </c>
      <c r="ED11">
        <v>4437.3969999999999</v>
      </c>
      <c r="EE11" t="s">
        <v>306</v>
      </c>
      <c r="EH11" t="s">
        <v>313</v>
      </c>
      <c r="EI11">
        <v>25.206</v>
      </c>
      <c r="EJ11" t="s">
        <v>333</v>
      </c>
      <c r="EM11" t="s">
        <v>313</v>
      </c>
      <c r="EN11">
        <v>1834.931</v>
      </c>
      <c r="EO11" t="s">
        <v>394</v>
      </c>
      <c r="ER11" t="s">
        <v>313</v>
      </c>
      <c r="ES11">
        <v>973.61400000000003</v>
      </c>
      <c r="ET11" t="s">
        <v>313</v>
      </c>
      <c r="EW11" t="s">
        <v>313</v>
      </c>
      <c r="EX11">
        <v>2430.35</v>
      </c>
      <c r="EY11" t="s">
        <v>313</v>
      </c>
      <c r="FB11" t="s">
        <v>313</v>
      </c>
      <c r="FC11">
        <v>2150.8850000000002</v>
      </c>
      <c r="FD11" t="s">
        <v>335</v>
      </c>
      <c r="FG11" t="s">
        <v>313</v>
      </c>
      <c r="FH11">
        <v>4371.9960000000001</v>
      </c>
      <c r="FI11" t="s">
        <v>328</v>
      </c>
      <c r="FL11" t="s">
        <v>313</v>
      </c>
      <c r="FM11">
        <v>7.6740000000000004</v>
      </c>
      <c r="FN11" t="s">
        <v>328</v>
      </c>
      <c r="FQ11" t="s">
        <v>313</v>
      </c>
      <c r="FR11">
        <v>1023.038</v>
      </c>
      <c r="FS11" t="s">
        <v>306</v>
      </c>
      <c r="FV11" t="s">
        <v>313</v>
      </c>
      <c r="FW11">
        <v>0</v>
      </c>
      <c r="FX11" t="s">
        <v>328</v>
      </c>
      <c r="FY11">
        <v>2E-3</v>
      </c>
      <c r="FZ11">
        <v>0.10199999999999999</v>
      </c>
      <c r="GA11" t="s">
        <v>328</v>
      </c>
      <c r="GB11">
        <v>1681.9079999999999</v>
      </c>
      <c r="GC11" t="s">
        <v>395</v>
      </c>
      <c r="GF11" t="s">
        <v>313</v>
      </c>
      <c r="GG11">
        <v>9253.5190000000002</v>
      </c>
      <c r="GH11" t="s">
        <v>328</v>
      </c>
      <c r="GK11" t="s">
        <v>313</v>
      </c>
      <c r="GL11">
        <v>739.08</v>
      </c>
      <c r="GM11" t="s">
        <v>416</v>
      </c>
      <c r="GP11" t="s">
        <v>313</v>
      </c>
      <c r="GQ11">
        <v>1606.732</v>
      </c>
      <c r="GR11" t="s">
        <v>417</v>
      </c>
      <c r="GU11" t="s">
        <v>313</v>
      </c>
      <c r="GV11">
        <v>0</v>
      </c>
      <c r="GW11" t="s">
        <v>313</v>
      </c>
      <c r="GX11">
        <v>15.599</v>
      </c>
      <c r="GY11">
        <v>911.56799999999998</v>
      </c>
      <c r="GZ11" t="s">
        <v>313</v>
      </c>
      <c r="HA11">
        <v>14189.862999999999</v>
      </c>
      <c r="HB11" t="s">
        <v>339</v>
      </c>
      <c r="HE11" t="s">
        <v>313</v>
      </c>
      <c r="HF11">
        <v>1738.626</v>
      </c>
      <c r="HG11" t="s">
        <v>328</v>
      </c>
      <c r="HJ11" t="s">
        <v>313</v>
      </c>
      <c r="HK11">
        <v>2101.451</v>
      </c>
      <c r="HL11" t="s">
        <v>328</v>
      </c>
      <c r="HO11" t="s">
        <v>313</v>
      </c>
      <c r="HP11">
        <v>203.32900000000001</v>
      </c>
      <c r="HQ11" t="s">
        <v>328</v>
      </c>
      <c r="HT11" t="s">
        <v>313</v>
      </c>
      <c r="HU11">
        <v>16601.899000000001</v>
      </c>
      <c r="HV11" t="s">
        <v>340</v>
      </c>
      <c r="HY11" t="s">
        <v>313</v>
      </c>
      <c r="HZ11">
        <v>2473.0889999999999</v>
      </c>
      <c r="IA11" t="s">
        <v>327</v>
      </c>
      <c r="ID11" t="s">
        <v>313</v>
      </c>
      <c r="IE11">
        <v>115.768</v>
      </c>
      <c r="IF11" t="s">
        <v>306</v>
      </c>
      <c r="II11" t="s">
        <v>313</v>
      </c>
      <c r="IJ11">
        <v>112.828</v>
      </c>
      <c r="IK11" t="s">
        <v>2332</v>
      </c>
      <c r="IN11" t="s">
        <v>313</v>
      </c>
    </row>
    <row r="12" spans="1:248">
      <c r="A12">
        <v>12</v>
      </c>
      <c r="B12" t="s">
        <v>418</v>
      </c>
      <c r="C12" t="s">
        <v>419</v>
      </c>
      <c r="D12" t="s">
        <v>420</v>
      </c>
      <c r="E12" t="s">
        <v>421</v>
      </c>
      <c r="F12" t="s">
        <v>422</v>
      </c>
      <c r="G12" t="s">
        <v>311</v>
      </c>
      <c r="H12" t="s">
        <v>423</v>
      </c>
      <c r="I12" t="s">
        <v>313</v>
      </c>
      <c r="J12" t="s">
        <v>313</v>
      </c>
      <c r="K12" t="s">
        <v>313</v>
      </c>
      <c r="L12" t="s">
        <v>313</v>
      </c>
      <c r="M12">
        <v>10</v>
      </c>
      <c r="N12">
        <v>7025.1639999999998</v>
      </c>
      <c r="O12" t="s">
        <v>314</v>
      </c>
      <c r="R12" t="s">
        <v>313</v>
      </c>
      <c r="S12">
        <v>3446.7829999999999</v>
      </c>
      <c r="T12" t="s">
        <v>315</v>
      </c>
      <c r="W12" t="s">
        <v>313</v>
      </c>
      <c r="X12">
        <v>139.62100000000001</v>
      </c>
      <c r="Y12" t="s">
        <v>316</v>
      </c>
      <c r="AB12" t="s">
        <v>313</v>
      </c>
      <c r="AC12">
        <v>1553.097</v>
      </c>
      <c r="AD12" t="s">
        <v>317</v>
      </c>
      <c r="AG12" t="s">
        <v>313</v>
      </c>
      <c r="AH12">
        <v>279.00900000000001</v>
      </c>
      <c r="AI12" t="s">
        <v>401</v>
      </c>
      <c r="AL12" t="s">
        <v>313</v>
      </c>
      <c r="AM12">
        <v>0</v>
      </c>
      <c r="AN12" t="s">
        <v>319</v>
      </c>
      <c r="AO12">
        <v>100</v>
      </c>
      <c r="AP12">
        <v>9820.1460000000006</v>
      </c>
      <c r="AQ12" t="s">
        <v>319</v>
      </c>
      <c r="AR12">
        <v>1001.545</v>
      </c>
      <c r="AS12" t="s">
        <v>402</v>
      </c>
      <c r="AV12" t="s">
        <v>313</v>
      </c>
      <c r="AW12">
        <v>1597.934</v>
      </c>
      <c r="AX12" t="s">
        <v>354</v>
      </c>
      <c r="BA12" t="s">
        <v>313</v>
      </c>
      <c r="BB12">
        <v>1063.172</v>
      </c>
      <c r="BC12" t="s">
        <v>322</v>
      </c>
      <c r="BF12" t="s">
        <v>313</v>
      </c>
      <c r="BG12">
        <v>49.947000000000003</v>
      </c>
      <c r="BH12" t="s">
        <v>424</v>
      </c>
      <c r="BK12" t="s">
        <v>313</v>
      </c>
      <c r="BL12">
        <v>224.26</v>
      </c>
      <c r="BM12" t="s">
        <v>404</v>
      </c>
      <c r="BP12" t="s">
        <v>313</v>
      </c>
      <c r="BQ12">
        <v>756.428</v>
      </c>
      <c r="BR12" t="s">
        <v>425</v>
      </c>
      <c r="BU12" t="s">
        <v>313</v>
      </c>
      <c r="BV12">
        <v>106.242</v>
      </c>
      <c r="BW12" t="s">
        <v>413</v>
      </c>
      <c r="BZ12" t="s">
        <v>313</v>
      </c>
      <c r="CA12">
        <v>456.19600000000003</v>
      </c>
      <c r="CB12" t="s">
        <v>426</v>
      </c>
      <c r="CE12" t="s">
        <v>313</v>
      </c>
      <c r="CF12">
        <v>392.95299999999997</v>
      </c>
      <c r="CG12" t="s">
        <v>328</v>
      </c>
      <c r="CJ12" t="s">
        <v>313</v>
      </c>
      <c r="CK12">
        <v>200.37</v>
      </c>
      <c r="CL12" t="s">
        <v>328</v>
      </c>
      <c r="CO12" t="s">
        <v>313</v>
      </c>
      <c r="CP12">
        <v>446.74400000000003</v>
      </c>
      <c r="CQ12" t="s">
        <v>415</v>
      </c>
      <c r="CT12" t="s">
        <v>313</v>
      </c>
      <c r="CU12">
        <v>0</v>
      </c>
      <c r="CV12" t="s">
        <v>313</v>
      </c>
      <c r="CW12">
        <v>99.674000000000007</v>
      </c>
      <c r="CX12">
        <v>9788.1740000000009</v>
      </c>
      <c r="CY12" t="s">
        <v>313</v>
      </c>
      <c r="CZ12">
        <v>57.05</v>
      </c>
      <c r="DA12" t="s">
        <v>313</v>
      </c>
      <c r="DD12" t="s">
        <v>313</v>
      </c>
      <c r="DE12">
        <v>1237.3150000000001</v>
      </c>
      <c r="DF12" t="s">
        <v>330</v>
      </c>
      <c r="DI12" t="s">
        <v>313</v>
      </c>
      <c r="DJ12">
        <v>880.95</v>
      </c>
      <c r="DK12" t="s">
        <v>306</v>
      </c>
      <c r="DN12" t="s">
        <v>313</v>
      </c>
      <c r="DO12">
        <v>587.48900000000003</v>
      </c>
      <c r="DP12" t="s">
        <v>321</v>
      </c>
      <c r="DS12" t="s">
        <v>313</v>
      </c>
      <c r="DT12">
        <v>73.311999999999998</v>
      </c>
      <c r="DU12" t="s">
        <v>332</v>
      </c>
      <c r="DX12" t="s">
        <v>313</v>
      </c>
      <c r="DY12">
        <v>1540.9459999999999</v>
      </c>
      <c r="DZ12" t="s">
        <v>328</v>
      </c>
      <c r="EC12" t="s">
        <v>313</v>
      </c>
      <c r="ED12">
        <v>4624.32</v>
      </c>
      <c r="EE12" t="s">
        <v>306</v>
      </c>
      <c r="EH12" t="s">
        <v>313</v>
      </c>
      <c r="EI12">
        <v>357.49900000000002</v>
      </c>
      <c r="EJ12" t="s">
        <v>333</v>
      </c>
      <c r="EM12" t="s">
        <v>313</v>
      </c>
      <c r="EN12">
        <v>3002.1930000000002</v>
      </c>
      <c r="EO12" t="s">
        <v>394</v>
      </c>
      <c r="ER12" t="s">
        <v>313</v>
      </c>
      <c r="ES12">
        <v>126.607</v>
      </c>
      <c r="ET12" t="s">
        <v>313</v>
      </c>
      <c r="EW12" t="s">
        <v>313</v>
      </c>
      <c r="EX12">
        <v>1196.002</v>
      </c>
      <c r="EY12" t="s">
        <v>313</v>
      </c>
      <c r="FB12" t="s">
        <v>313</v>
      </c>
      <c r="FC12">
        <v>3304.2739999999999</v>
      </c>
      <c r="FD12" t="s">
        <v>335</v>
      </c>
      <c r="FG12" t="s">
        <v>313</v>
      </c>
      <c r="FH12">
        <v>4061.59</v>
      </c>
      <c r="FI12" t="s">
        <v>328</v>
      </c>
      <c r="FL12" t="s">
        <v>313</v>
      </c>
      <c r="FM12">
        <v>24.119</v>
      </c>
      <c r="FN12" t="s">
        <v>328</v>
      </c>
      <c r="FQ12" t="s">
        <v>313</v>
      </c>
      <c r="FR12">
        <v>1284.8440000000001</v>
      </c>
      <c r="FS12" t="s">
        <v>341</v>
      </c>
      <c r="FV12" t="s">
        <v>313</v>
      </c>
      <c r="FW12">
        <v>0</v>
      </c>
      <c r="FX12" t="s">
        <v>328</v>
      </c>
      <c r="FY12">
        <v>0.32600000000000001</v>
      </c>
      <c r="FZ12">
        <v>31.972000000000001</v>
      </c>
      <c r="GA12" t="s">
        <v>328</v>
      </c>
      <c r="GB12">
        <v>592.65</v>
      </c>
      <c r="GC12" t="s">
        <v>395</v>
      </c>
      <c r="GF12" t="s">
        <v>313</v>
      </c>
      <c r="GG12">
        <v>8076.5479999999998</v>
      </c>
      <c r="GH12" t="s">
        <v>328</v>
      </c>
      <c r="GK12" t="s">
        <v>313</v>
      </c>
      <c r="GL12">
        <v>1269.27</v>
      </c>
      <c r="GM12" t="s">
        <v>416</v>
      </c>
      <c r="GP12" t="s">
        <v>313</v>
      </c>
      <c r="GQ12">
        <v>378.33300000000003</v>
      </c>
      <c r="GR12" t="s">
        <v>417</v>
      </c>
      <c r="GU12" t="s">
        <v>313</v>
      </c>
      <c r="GV12">
        <v>6.165</v>
      </c>
      <c r="GW12" t="s">
        <v>313</v>
      </c>
      <c r="GZ12" t="s">
        <v>313</v>
      </c>
      <c r="HA12">
        <v>15042.852999999999</v>
      </c>
      <c r="HB12" t="s">
        <v>339</v>
      </c>
      <c r="HE12" t="s">
        <v>313</v>
      </c>
      <c r="HF12">
        <v>796.86300000000006</v>
      </c>
      <c r="HG12" t="s">
        <v>328</v>
      </c>
      <c r="HJ12" t="s">
        <v>313</v>
      </c>
      <c r="HK12">
        <v>869.87800000000004</v>
      </c>
      <c r="HL12" t="s">
        <v>328</v>
      </c>
      <c r="HO12" t="s">
        <v>313</v>
      </c>
      <c r="HP12">
        <v>439.14400000000001</v>
      </c>
      <c r="HQ12" t="s">
        <v>328</v>
      </c>
      <c r="HT12" t="s">
        <v>313</v>
      </c>
      <c r="HU12">
        <v>16170.369000000001</v>
      </c>
      <c r="HV12" t="s">
        <v>340</v>
      </c>
      <c r="HY12" t="s">
        <v>313</v>
      </c>
      <c r="HZ12">
        <v>1453.45</v>
      </c>
      <c r="IA12" t="s">
        <v>327</v>
      </c>
      <c r="ID12" t="s">
        <v>313</v>
      </c>
      <c r="IE12">
        <v>258.62900000000002</v>
      </c>
      <c r="IF12" t="s">
        <v>306</v>
      </c>
      <c r="II12" t="s">
        <v>313</v>
      </c>
      <c r="IJ12">
        <v>0</v>
      </c>
      <c r="IK12" t="s">
        <v>2332</v>
      </c>
      <c r="IL12">
        <v>12.228999999999999</v>
      </c>
      <c r="IM12">
        <v>1200.8989999999999</v>
      </c>
      <c r="IN12" t="s">
        <v>2332</v>
      </c>
    </row>
    <row r="13" spans="1:248">
      <c r="A13">
        <v>14</v>
      </c>
      <c r="B13" t="s">
        <v>315</v>
      </c>
      <c r="C13" t="s">
        <v>427</v>
      </c>
      <c r="D13" t="s">
        <v>428</v>
      </c>
      <c r="E13" t="s">
        <v>429</v>
      </c>
      <c r="F13" t="s">
        <v>430</v>
      </c>
      <c r="G13" t="s">
        <v>311</v>
      </c>
      <c r="H13" t="s">
        <v>431</v>
      </c>
      <c r="I13" t="s">
        <v>313</v>
      </c>
      <c r="J13" t="s">
        <v>313</v>
      </c>
      <c r="K13" t="s">
        <v>313</v>
      </c>
      <c r="L13" t="s">
        <v>313</v>
      </c>
      <c r="M13">
        <v>11</v>
      </c>
      <c r="N13">
        <v>7394.9229999999998</v>
      </c>
      <c r="O13" t="s">
        <v>314</v>
      </c>
      <c r="R13" t="s">
        <v>313</v>
      </c>
      <c r="S13">
        <v>3036.7779999999998</v>
      </c>
      <c r="T13" t="s">
        <v>315</v>
      </c>
      <c r="W13" t="s">
        <v>313</v>
      </c>
      <c r="X13">
        <v>126.15300000000001</v>
      </c>
      <c r="Y13" t="s">
        <v>316</v>
      </c>
      <c r="AB13" t="s">
        <v>313</v>
      </c>
      <c r="AC13">
        <v>1872.3979999999999</v>
      </c>
      <c r="AD13" t="s">
        <v>317</v>
      </c>
      <c r="AG13" t="s">
        <v>313</v>
      </c>
      <c r="AH13">
        <v>828.98199999999997</v>
      </c>
      <c r="AI13" t="s">
        <v>401</v>
      </c>
      <c r="AL13" t="s">
        <v>313</v>
      </c>
      <c r="AM13">
        <v>0</v>
      </c>
      <c r="AN13" t="s">
        <v>319</v>
      </c>
      <c r="AO13">
        <v>100</v>
      </c>
      <c r="AP13">
        <v>4486.8509999999997</v>
      </c>
      <c r="AQ13" t="s">
        <v>319</v>
      </c>
      <c r="AR13">
        <v>441.56700000000001</v>
      </c>
      <c r="AS13" t="s">
        <v>402</v>
      </c>
      <c r="AV13" t="s">
        <v>313</v>
      </c>
      <c r="AW13">
        <v>1615.9090000000001</v>
      </c>
      <c r="AX13" t="s">
        <v>354</v>
      </c>
      <c r="BA13" t="s">
        <v>313</v>
      </c>
      <c r="BB13">
        <v>1160.4469999999999</v>
      </c>
      <c r="BC13" t="s">
        <v>322</v>
      </c>
      <c r="BF13" t="s">
        <v>313</v>
      </c>
      <c r="BG13">
        <v>79.536000000000001</v>
      </c>
      <c r="BH13" t="s">
        <v>432</v>
      </c>
      <c r="BK13" t="s">
        <v>313</v>
      </c>
      <c r="BL13">
        <v>0</v>
      </c>
      <c r="BM13" t="s">
        <v>433</v>
      </c>
      <c r="BN13">
        <v>1.9E-2</v>
      </c>
      <c r="BO13">
        <v>0.85</v>
      </c>
      <c r="BP13" t="s">
        <v>433</v>
      </c>
      <c r="BQ13">
        <v>190.55500000000001</v>
      </c>
      <c r="BR13" t="s">
        <v>425</v>
      </c>
      <c r="BU13" t="s">
        <v>313</v>
      </c>
      <c r="BV13">
        <v>190.899</v>
      </c>
      <c r="BW13" t="s">
        <v>434</v>
      </c>
      <c r="BZ13" t="s">
        <v>313</v>
      </c>
      <c r="CA13">
        <v>0</v>
      </c>
      <c r="CB13" t="s">
        <v>426</v>
      </c>
      <c r="CC13">
        <v>0.03</v>
      </c>
      <c r="CD13">
        <v>1.353</v>
      </c>
      <c r="CE13" t="s">
        <v>426</v>
      </c>
      <c r="CF13">
        <v>795.09699999999998</v>
      </c>
      <c r="CG13" t="s">
        <v>328</v>
      </c>
      <c r="CJ13" t="s">
        <v>313</v>
      </c>
      <c r="CK13">
        <v>382.334</v>
      </c>
      <c r="CL13" t="s">
        <v>328</v>
      </c>
      <c r="CO13" t="s">
        <v>313</v>
      </c>
      <c r="CP13">
        <v>256.68099999999998</v>
      </c>
      <c r="CQ13" t="s">
        <v>435</v>
      </c>
      <c r="CT13" t="s">
        <v>313</v>
      </c>
      <c r="CU13">
        <v>426.71199999999999</v>
      </c>
      <c r="CV13" t="s">
        <v>313</v>
      </c>
      <c r="CY13" t="s">
        <v>313</v>
      </c>
      <c r="CZ13">
        <v>0</v>
      </c>
      <c r="DA13" t="s">
        <v>313</v>
      </c>
      <c r="DB13">
        <v>99.581000000000003</v>
      </c>
      <c r="DC13">
        <v>4468.0619999999999</v>
      </c>
      <c r="DD13" t="s">
        <v>313</v>
      </c>
      <c r="DE13">
        <v>1557.665</v>
      </c>
      <c r="DF13" t="s">
        <v>330</v>
      </c>
      <c r="DI13" t="s">
        <v>313</v>
      </c>
      <c r="DJ13">
        <v>319.197</v>
      </c>
      <c r="DK13" t="s">
        <v>306</v>
      </c>
      <c r="DN13" t="s">
        <v>313</v>
      </c>
      <c r="DO13">
        <v>1221.6969999999999</v>
      </c>
      <c r="DP13" t="s">
        <v>321</v>
      </c>
      <c r="DS13" t="s">
        <v>313</v>
      </c>
      <c r="DT13">
        <v>282.14800000000002</v>
      </c>
      <c r="DU13" t="s">
        <v>332</v>
      </c>
      <c r="DX13" t="s">
        <v>313</v>
      </c>
      <c r="DY13">
        <v>980.89800000000002</v>
      </c>
      <c r="DZ13" t="s">
        <v>328</v>
      </c>
      <c r="EC13" t="s">
        <v>313</v>
      </c>
      <c r="ED13">
        <v>4864.0330000000004</v>
      </c>
      <c r="EE13" t="s">
        <v>306</v>
      </c>
      <c r="EH13" t="s">
        <v>313</v>
      </c>
      <c r="EI13">
        <v>41.781999999999996</v>
      </c>
      <c r="EJ13" t="s">
        <v>333</v>
      </c>
      <c r="EM13" t="s">
        <v>313</v>
      </c>
      <c r="EN13">
        <v>3591.5859999999998</v>
      </c>
      <c r="EO13" t="s">
        <v>394</v>
      </c>
      <c r="ER13" t="s">
        <v>313</v>
      </c>
      <c r="ES13">
        <v>0</v>
      </c>
      <c r="ET13" t="s">
        <v>313</v>
      </c>
      <c r="EU13">
        <v>4.0000000000000001E-3</v>
      </c>
      <c r="EV13">
        <v>0.184</v>
      </c>
      <c r="EW13" t="s">
        <v>313</v>
      </c>
      <c r="EX13">
        <v>642.81700000000001</v>
      </c>
      <c r="EY13" t="s">
        <v>313</v>
      </c>
      <c r="FB13" t="s">
        <v>313</v>
      </c>
      <c r="FC13">
        <v>3967.3139999999999</v>
      </c>
      <c r="FD13" t="s">
        <v>335</v>
      </c>
      <c r="FG13" t="s">
        <v>313</v>
      </c>
      <c r="FH13">
        <v>4106.9570000000003</v>
      </c>
      <c r="FI13" t="s">
        <v>328</v>
      </c>
      <c r="FL13" t="s">
        <v>313</v>
      </c>
      <c r="FM13">
        <v>49.927999999999997</v>
      </c>
      <c r="FN13" t="s">
        <v>328</v>
      </c>
      <c r="FQ13" t="s">
        <v>313</v>
      </c>
      <c r="FR13">
        <v>1583.569</v>
      </c>
      <c r="FS13" t="s">
        <v>341</v>
      </c>
      <c r="FV13" t="s">
        <v>313</v>
      </c>
      <c r="FW13">
        <v>0.52300000000000002</v>
      </c>
      <c r="FX13" t="s">
        <v>328</v>
      </c>
      <c r="GA13" t="s">
        <v>313</v>
      </c>
      <c r="GB13">
        <v>492.82100000000003</v>
      </c>
      <c r="GC13" t="s">
        <v>395</v>
      </c>
      <c r="GF13" t="s">
        <v>313</v>
      </c>
      <c r="GG13">
        <v>7546.5050000000001</v>
      </c>
      <c r="GH13" t="s">
        <v>328</v>
      </c>
      <c r="GK13" t="s">
        <v>313</v>
      </c>
      <c r="GL13">
        <v>1589.5709999999999</v>
      </c>
      <c r="GM13" t="s">
        <v>416</v>
      </c>
      <c r="GP13" t="s">
        <v>313</v>
      </c>
      <c r="GQ13">
        <v>30.456</v>
      </c>
      <c r="GR13" t="s">
        <v>365</v>
      </c>
      <c r="GU13" t="s">
        <v>313</v>
      </c>
      <c r="GV13">
        <v>0</v>
      </c>
      <c r="GW13" t="s">
        <v>313</v>
      </c>
      <c r="GX13">
        <v>0.4</v>
      </c>
      <c r="GY13">
        <v>17.937999999999999</v>
      </c>
      <c r="GZ13" t="s">
        <v>313</v>
      </c>
      <c r="HA13">
        <v>15435.152</v>
      </c>
      <c r="HB13" t="s">
        <v>339</v>
      </c>
      <c r="HE13" t="s">
        <v>313</v>
      </c>
      <c r="HF13">
        <v>239.62</v>
      </c>
      <c r="HG13" t="s">
        <v>328</v>
      </c>
      <c r="HJ13" t="s">
        <v>313</v>
      </c>
      <c r="HK13">
        <v>329.77600000000001</v>
      </c>
      <c r="HL13" t="s">
        <v>328</v>
      </c>
      <c r="HO13" t="s">
        <v>313</v>
      </c>
      <c r="HP13">
        <v>1033.6479999999999</v>
      </c>
      <c r="HQ13" t="s">
        <v>328</v>
      </c>
      <c r="HT13" t="s">
        <v>313</v>
      </c>
      <c r="HU13">
        <v>16056.614</v>
      </c>
      <c r="HV13" t="s">
        <v>340</v>
      </c>
      <c r="HY13" t="s">
        <v>313</v>
      </c>
      <c r="HZ13">
        <v>1157.9349999999999</v>
      </c>
      <c r="IA13" t="s">
        <v>327</v>
      </c>
      <c r="ID13" t="s">
        <v>313</v>
      </c>
      <c r="IE13">
        <v>600.76800000000003</v>
      </c>
      <c r="IF13" t="s">
        <v>306</v>
      </c>
      <c r="II13" t="s">
        <v>313</v>
      </c>
      <c r="IJ13">
        <v>315.47300000000001</v>
      </c>
      <c r="IK13" t="s">
        <v>2332</v>
      </c>
      <c r="IN13" t="s">
        <v>313</v>
      </c>
    </row>
    <row r="14" spans="1:248">
      <c r="A14">
        <v>15</v>
      </c>
      <c r="B14" t="s">
        <v>410</v>
      </c>
      <c r="C14" t="s">
        <v>432</v>
      </c>
      <c r="D14" t="s">
        <v>436</v>
      </c>
      <c r="E14" t="s">
        <v>437</v>
      </c>
      <c r="F14" t="s">
        <v>438</v>
      </c>
      <c r="G14" t="s">
        <v>311</v>
      </c>
      <c r="H14" t="s">
        <v>439</v>
      </c>
      <c r="I14" t="s">
        <v>313</v>
      </c>
      <c r="J14" t="s">
        <v>313</v>
      </c>
      <c r="K14" t="s">
        <v>313</v>
      </c>
      <c r="L14" t="s">
        <v>313</v>
      </c>
      <c r="M14">
        <v>12</v>
      </c>
      <c r="N14">
        <v>7415.0789999999997</v>
      </c>
      <c r="O14" t="s">
        <v>314</v>
      </c>
      <c r="R14" t="s">
        <v>313</v>
      </c>
      <c r="S14">
        <v>3021.7530000000002</v>
      </c>
      <c r="T14" t="s">
        <v>315</v>
      </c>
      <c r="W14" t="s">
        <v>313</v>
      </c>
      <c r="X14">
        <v>276.86200000000002</v>
      </c>
      <c r="Y14" t="s">
        <v>316</v>
      </c>
      <c r="AB14" t="s">
        <v>313</v>
      </c>
      <c r="AC14">
        <v>1903.1769999999999</v>
      </c>
      <c r="AD14" t="s">
        <v>317</v>
      </c>
      <c r="AG14" t="s">
        <v>313</v>
      </c>
      <c r="AH14">
        <v>755.30499999999995</v>
      </c>
      <c r="AI14" t="s">
        <v>318</v>
      </c>
      <c r="AL14" t="s">
        <v>313</v>
      </c>
      <c r="AM14">
        <v>0</v>
      </c>
      <c r="AN14" t="s">
        <v>319</v>
      </c>
      <c r="AO14">
        <v>100</v>
      </c>
      <c r="AP14">
        <v>1214.797</v>
      </c>
      <c r="AQ14" t="s">
        <v>319</v>
      </c>
      <c r="AR14">
        <v>356.87400000000002</v>
      </c>
      <c r="AS14" t="s">
        <v>402</v>
      </c>
      <c r="AV14" t="s">
        <v>313</v>
      </c>
      <c r="AW14">
        <v>1564.452</v>
      </c>
      <c r="AX14" t="s">
        <v>354</v>
      </c>
      <c r="BA14" t="s">
        <v>313</v>
      </c>
      <c r="BB14">
        <v>1063.1610000000001</v>
      </c>
      <c r="BC14" t="s">
        <v>322</v>
      </c>
      <c r="BF14" t="s">
        <v>313</v>
      </c>
      <c r="BG14">
        <v>167.792</v>
      </c>
      <c r="BH14" t="s">
        <v>440</v>
      </c>
      <c r="BK14" t="s">
        <v>313</v>
      </c>
      <c r="BL14">
        <v>6.29</v>
      </c>
      <c r="BM14" t="s">
        <v>441</v>
      </c>
      <c r="BP14" t="s">
        <v>313</v>
      </c>
      <c r="BQ14">
        <v>82.628</v>
      </c>
      <c r="BR14" t="s">
        <v>325</v>
      </c>
      <c r="BU14" t="s">
        <v>313</v>
      </c>
      <c r="BV14">
        <v>84.05</v>
      </c>
      <c r="BW14" t="s">
        <v>434</v>
      </c>
      <c r="BZ14" t="s">
        <v>313</v>
      </c>
      <c r="CA14">
        <v>22.231000000000002</v>
      </c>
      <c r="CB14" t="s">
        <v>426</v>
      </c>
      <c r="CE14" t="s">
        <v>313</v>
      </c>
      <c r="CF14">
        <v>916.27300000000002</v>
      </c>
      <c r="CG14" t="s">
        <v>328</v>
      </c>
      <c r="CJ14" t="s">
        <v>313</v>
      </c>
      <c r="CK14">
        <v>384.755</v>
      </c>
      <c r="CL14" t="s">
        <v>328</v>
      </c>
      <c r="CO14" t="s">
        <v>313</v>
      </c>
      <c r="CP14">
        <v>134.66200000000001</v>
      </c>
      <c r="CQ14" t="s">
        <v>435</v>
      </c>
      <c r="CT14" t="s">
        <v>313</v>
      </c>
      <c r="CU14">
        <v>453.58499999999998</v>
      </c>
      <c r="CV14" t="s">
        <v>313</v>
      </c>
      <c r="CY14" t="s">
        <v>313</v>
      </c>
      <c r="CZ14">
        <v>0</v>
      </c>
      <c r="DA14" t="s">
        <v>313</v>
      </c>
      <c r="DB14">
        <v>99.816999999999993</v>
      </c>
      <c r="DC14">
        <v>1212.5709999999999</v>
      </c>
      <c r="DD14" t="s">
        <v>313</v>
      </c>
      <c r="DE14">
        <v>1716.5930000000001</v>
      </c>
      <c r="DF14" t="s">
        <v>330</v>
      </c>
      <c r="DI14" t="s">
        <v>313</v>
      </c>
      <c r="DJ14">
        <v>227.404</v>
      </c>
      <c r="DK14" t="s">
        <v>306</v>
      </c>
      <c r="DN14" t="s">
        <v>313</v>
      </c>
      <c r="DO14">
        <v>1345.3389999999999</v>
      </c>
      <c r="DP14" t="s">
        <v>321</v>
      </c>
      <c r="DS14" t="s">
        <v>313</v>
      </c>
      <c r="DT14">
        <v>445.036</v>
      </c>
      <c r="DU14" t="s">
        <v>332</v>
      </c>
      <c r="DX14" t="s">
        <v>313</v>
      </c>
      <c r="DY14">
        <v>890.625</v>
      </c>
      <c r="DZ14" t="s">
        <v>328</v>
      </c>
      <c r="EC14" t="s">
        <v>313</v>
      </c>
      <c r="ED14">
        <v>4839.93</v>
      </c>
      <c r="EE14" t="s">
        <v>306</v>
      </c>
      <c r="EH14" t="s">
        <v>313</v>
      </c>
      <c r="EI14">
        <v>97.823999999999998</v>
      </c>
      <c r="EJ14" t="s">
        <v>333</v>
      </c>
      <c r="EM14" t="s">
        <v>313</v>
      </c>
      <c r="EN14">
        <v>3751.136</v>
      </c>
      <c r="EO14" t="s">
        <v>394</v>
      </c>
      <c r="ER14" t="s">
        <v>313</v>
      </c>
      <c r="ES14">
        <v>100.346</v>
      </c>
      <c r="ET14" t="s">
        <v>313</v>
      </c>
      <c r="EW14" t="s">
        <v>313</v>
      </c>
      <c r="EX14">
        <v>568.25300000000004</v>
      </c>
      <c r="EY14" t="s">
        <v>313</v>
      </c>
      <c r="FB14" t="s">
        <v>313</v>
      </c>
      <c r="FC14">
        <v>4101.8140000000003</v>
      </c>
      <c r="FD14" t="s">
        <v>335</v>
      </c>
      <c r="FG14" t="s">
        <v>313</v>
      </c>
      <c r="FH14">
        <v>4048.1239999999998</v>
      </c>
      <c r="FI14" t="s">
        <v>328</v>
      </c>
      <c r="FL14" t="s">
        <v>313</v>
      </c>
      <c r="FM14">
        <v>2.2069999999999999</v>
      </c>
      <c r="FN14" t="s">
        <v>328</v>
      </c>
      <c r="FQ14" t="s">
        <v>313</v>
      </c>
      <c r="FR14">
        <v>1740.771</v>
      </c>
      <c r="FS14" t="s">
        <v>341</v>
      </c>
      <c r="FV14" t="s">
        <v>313</v>
      </c>
      <c r="FW14">
        <v>45.716999999999999</v>
      </c>
      <c r="FX14" t="s">
        <v>328</v>
      </c>
      <c r="GA14" t="s">
        <v>313</v>
      </c>
      <c r="GB14">
        <v>491.74599999999998</v>
      </c>
      <c r="GC14" t="s">
        <v>395</v>
      </c>
      <c r="GF14" t="s">
        <v>313</v>
      </c>
      <c r="GG14">
        <v>7480.9290000000001</v>
      </c>
      <c r="GH14" t="s">
        <v>328</v>
      </c>
      <c r="GK14" t="s">
        <v>313</v>
      </c>
      <c r="GL14">
        <v>1746.8589999999999</v>
      </c>
      <c r="GM14" t="s">
        <v>416</v>
      </c>
      <c r="GP14" t="s">
        <v>313</v>
      </c>
      <c r="GQ14">
        <v>55.103999999999999</v>
      </c>
      <c r="GR14" t="s">
        <v>338</v>
      </c>
      <c r="GU14" t="s">
        <v>313</v>
      </c>
      <c r="GV14">
        <v>0</v>
      </c>
      <c r="GW14" t="s">
        <v>313</v>
      </c>
      <c r="GX14">
        <v>0.183</v>
      </c>
      <c r="GY14">
        <v>2.2240000000000002</v>
      </c>
      <c r="GZ14" t="s">
        <v>313</v>
      </c>
      <c r="HA14">
        <v>15593.075999999999</v>
      </c>
      <c r="HB14" t="s">
        <v>339</v>
      </c>
      <c r="HE14" t="s">
        <v>313</v>
      </c>
      <c r="HF14">
        <v>187.59700000000001</v>
      </c>
      <c r="HG14" t="s">
        <v>328</v>
      </c>
      <c r="HJ14" t="s">
        <v>313</v>
      </c>
      <c r="HK14">
        <v>298.97199999999998</v>
      </c>
      <c r="HL14" t="s">
        <v>328</v>
      </c>
      <c r="HO14" t="s">
        <v>313</v>
      </c>
      <c r="HP14">
        <v>1167.7439999999999</v>
      </c>
      <c r="HQ14" t="s">
        <v>328</v>
      </c>
      <c r="HT14" t="s">
        <v>313</v>
      </c>
      <c r="HU14">
        <v>15965.617</v>
      </c>
      <c r="HV14" t="s">
        <v>340</v>
      </c>
      <c r="HY14" t="s">
        <v>313</v>
      </c>
      <c r="HZ14">
        <v>1060.605</v>
      </c>
      <c r="IA14" t="s">
        <v>327</v>
      </c>
      <c r="ID14" t="s">
        <v>313</v>
      </c>
      <c r="IE14">
        <v>482.82900000000001</v>
      </c>
      <c r="IF14" t="s">
        <v>306</v>
      </c>
      <c r="II14" t="s">
        <v>313</v>
      </c>
      <c r="IJ14">
        <v>405.08699999999999</v>
      </c>
      <c r="IK14" t="s">
        <v>2332</v>
      </c>
      <c r="IN14" t="s">
        <v>313</v>
      </c>
    </row>
    <row r="15" spans="1:248">
      <c r="A15">
        <v>17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311</v>
      </c>
      <c r="H15" t="s">
        <v>447</v>
      </c>
      <c r="I15" t="s">
        <v>313</v>
      </c>
      <c r="J15" t="s">
        <v>313</v>
      </c>
      <c r="K15" t="s">
        <v>313</v>
      </c>
      <c r="L15" t="s">
        <v>313</v>
      </c>
      <c r="M15">
        <v>13</v>
      </c>
      <c r="N15">
        <v>7682.5990000000002</v>
      </c>
      <c r="O15" t="s">
        <v>314</v>
      </c>
      <c r="R15" t="s">
        <v>313</v>
      </c>
      <c r="S15">
        <v>2756.95</v>
      </c>
      <c r="T15" t="s">
        <v>315</v>
      </c>
      <c r="W15" t="s">
        <v>313</v>
      </c>
      <c r="X15">
        <v>472.11700000000002</v>
      </c>
      <c r="Y15" t="s">
        <v>316</v>
      </c>
      <c r="AB15" t="s">
        <v>313</v>
      </c>
      <c r="AC15">
        <v>2187.3809999999999</v>
      </c>
      <c r="AD15" t="s">
        <v>317</v>
      </c>
      <c r="AG15" t="s">
        <v>313</v>
      </c>
      <c r="AH15">
        <v>665.7</v>
      </c>
      <c r="AI15" t="s">
        <v>318</v>
      </c>
      <c r="AL15" t="s">
        <v>313</v>
      </c>
      <c r="AM15">
        <v>0</v>
      </c>
      <c r="AN15" t="s">
        <v>319</v>
      </c>
      <c r="AO15">
        <v>100</v>
      </c>
      <c r="AP15">
        <v>695.42</v>
      </c>
      <c r="AQ15" t="s">
        <v>319</v>
      </c>
      <c r="AR15">
        <v>62.35</v>
      </c>
      <c r="AS15" t="s">
        <v>402</v>
      </c>
      <c r="AV15" t="s">
        <v>313</v>
      </c>
      <c r="AW15">
        <v>1754.383</v>
      </c>
      <c r="AX15" t="s">
        <v>341</v>
      </c>
      <c r="BA15" t="s">
        <v>313</v>
      </c>
      <c r="BB15">
        <v>1144.2070000000001</v>
      </c>
      <c r="BC15" t="s">
        <v>322</v>
      </c>
      <c r="BF15" t="s">
        <v>313</v>
      </c>
      <c r="BG15">
        <v>63.642000000000003</v>
      </c>
      <c r="BH15" t="s">
        <v>448</v>
      </c>
      <c r="BK15" t="s">
        <v>313</v>
      </c>
      <c r="BL15">
        <v>146.642</v>
      </c>
      <c r="BM15" t="s">
        <v>449</v>
      </c>
      <c r="BP15" t="s">
        <v>313</v>
      </c>
      <c r="BQ15">
        <v>98.838999999999999</v>
      </c>
      <c r="BR15" t="s">
        <v>374</v>
      </c>
      <c r="BU15" t="s">
        <v>313</v>
      </c>
      <c r="BV15">
        <v>9.1750000000000007</v>
      </c>
      <c r="BW15" t="s">
        <v>450</v>
      </c>
      <c r="BZ15" t="s">
        <v>313</v>
      </c>
      <c r="CA15">
        <v>0</v>
      </c>
      <c r="CB15" t="s">
        <v>426</v>
      </c>
      <c r="CC15">
        <v>100</v>
      </c>
      <c r="CD15">
        <v>695.42</v>
      </c>
      <c r="CE15" t="s">
        <v>426</v>
      </c>
      <c r="CF15">
        <v>852.38</v>
      </c>
      <c r="CG15" t="s">
        <v>328</v>
      </c>
      <c r="CJ15" t="s">
        <v>313</v>
      </c>
      <c r="CK15">
        <v>677.01700000000005</v>
      </c>
      <c r="CL15" t="s">
        <v>328</v>
      </c>
      <c r="CO15" t="s">
        <v>313</v>
      </c>
      <c r="CP15">
        <v>142.64400000000001</v>
      </c>
      <c r="CQ15" t="s">
        <v>451</v>
      </c>
      <c r="CT15" t="s">
        <v>313</v>
      </c>
      <c r="CU15">
        <v>280.85399999999998</v>
      </c>
      <c r="CV15" t="s">
        <v>313</v>
      </c>
      <c r="CY15" t="s">
        <v>313</v>
      </c>
      <c r="CZ15">
        <v>2.6539999999999999</v>
      </c>
      <c r="DA15" t="s">
        <v>313</v>
      </c>
      <c r="DD15" t="s">
        <v>313</v>
      </c>
      <c r="DE15">
        <v>1868.451</v>
      </c>
      <c r="DF15" t="s">
        <v>330</v>
      </c>
      <c r="DI15" t="s">
        <v>313</v>
      </c>
      <c r="DJ15">
        <v>0</v>
      </c>
      <c r="DK15" t="s">
        <v>341</v>
      </c>
      <c r="DL15">
        <v>86.41</v>
      </c>
      <c r="DM15">
        <v>600.91099999999994</v>
      </c>
      <c r="DN15" t="s">
        <v>341</v>
      </c>
      <c r="DO15">
        <v>1645.376</v>
      </c>
      <c r="DP15" t="s">
        <v>321</v>
      </c>
      <c r="DS15" t="s">
        <v>313</v>
      </c>
      <c r="DT15">
        <v>246.81299999999999</v>
      </c>
      <c r="DU15" t="s">
        <v>332</v>
      </c>
      <c r="DX15" t="s">
        <v>313</v>
      </c>
      <c r="DY15">
        <v>599.49800000000005</v>
      </c>
      <c r="DZ15" t="s">
        <v>328</v>
      </c>
      <c r="EC15" t="s">
        <v>313</v>
      </c>
      <c r="ED15">
        <v>5049.4459999999999</v>
      </c>
      <c r="EE15" t="s">
        <v>306</v>
      </c>
      <c r="EH15" t="s">
        <v>313</v>
      </c>
      <c r="EI15">
        <v>36.320999999999998</v>
      </c>
      <c r="EJ15" t="s">
        <v>364</v>
      </c>
      <c r="EM15" t="s">
        <v>313</v>
      </c>
      <c r="EN15">
        <v>3989.3</v>
      </c>
      <c r="EO15" t="s">
        <v>394</v>
      </c>
      <c r="ER15" t="s">
        <v>313</v>
      </c>
      <c r="ES15">
        <v>146.84899999999999</v>
      </c>
      <c r="ET15" t="s">
        <v>313</v>
      </c>
      <c r="EW15" t="s">
        <v>313</v>
      </c>
      <c r="EX15">
        <v>273.33699999999999</v>
      </c>
      <c r="EY15" t="s">
        <v>313</v>
      </c>
      <c r="FB15" t="s">
        <v>313</v>
      </c>
      <c r="FC15">
        <v>4392.4309999999996</v>
      </c>
      <c r="FD15" t="s">
        <v>335</v>
      </c>
      <c r="FG15" t="s">
        <v>313</v>
      </c>
      <c r="FH15">
        <v>4213.8249999999998</v>
      </c>
      <c r="FI15" t="s">
        <v>328</v>
      </c>
      <c r="FL15" t="s">
        <v>313</v>
      </c>
      <c r="FM15">
        <v>59.005000000000003</v>
      </c>
      <c r="FN15" t="s">
        <v>328</v>
      </c>
      <c r="FQ15" t="s">
        <v>313</v>
      </c>
      <c r="FR15">
        <v>1874.9349999999999</v>
      </c>
      <c r="FS15" t="s">
        <v>341</v>
      </c>
      <c r="FV15" t="s">
        <v>313</v>
      </c>
      <c r="FW15">
        <v>15.692</v>
      </c>
      <c r="FX15" t="s">
        <v>328</v>
      </c>
      <c r="GA15" t="s">
        <v>313</v>
      </c>
      <c r="GB15">
        <v>775.88300000000004</v>
      </c>
      <c r="GC15" t="s">
        <v>395</v>
      </c>
      <c r="GF15" t="s">
        <v>313</v>
      </c>
      <c r="GG15">
        <v>7186.0159999999996</v>
      </c>
      <c r="GH15" t="s">
        <v>328</v>
      </c>
      <c r="GK15" t="s">
        <v>313</v>
      </c>
      <c r="GL15">
        <v>1768.9</v>
      </c>
      <c r="GM15" t="s">
        <v>337</v>
      </c>
      <c r="GP15" t="s">
        <v>313</v>
      </c>
      <c r="GQ15">
        <v>3.9689999999999999</v>
      </c>
      <c r="GR15" t="s">
        <v>452</v>
      </c>
      <c r="GU15" t="s">
        <v>313</v>
      </c>
      <c r="GV15">
        <v>0</v>
      </c>
      <c r="GW15" t="s">
        <v>313</v>
      </c>
      <c r="GX15">
        <v>13.59</v>
      </c>
      <c r="GY15">
        <v>94.509</v>
      </c>
      <c r="GZ15" t="s">
        <v>313</v>
      </c>
      <c r="HA15">
        <v>15720.203</v>
      </c>
      <c r="HB15" t="s">
        <v>339</v>
      </c>
      <c r="HE15" t="s">
        <v>313</v>
      </c>
      <c r="HF15">
        <v>133.703</v>
      </c>
      <c r="HG15" t="s">
        <v>328</v>
      </c>
      <c r="HJ15" t="s">
        <v>313</v>
      </c>
      <c r="HK15">
        <v>132.74</v>
      </c>
      <c r="HL15" t="s">
        <v>328</v>
      </c>
      <c r="HO15" t="s">
        <v>313</v>
      </c>
      <c r="HP15">
        <v>1299.3520000000001</v>
      </c>
      <c r="HQ15" t="s">
        <v>328</v>
      </c>
      <c r="HT15" t="s">
        <v>313</v>
      </c>
      <c r="HU15">
        <v>16024.39</v>
      </c>
      <c r="HV15" t="s">
        <v>340</v>
      </c>
      <c r="HY15" t="s">
        <v>313</v>
      </c>
      <c r="HZ15">
        <v>1142.4059999999999</v>
      </c>
      <c r="IA15" t="s">
        <v>327</v>
      </c>
      <c r="ID15" t="s">
        <v>313</v>
      </c>
      <c r="IE15">
        <v>314.13099999999997</v>
      </c>
      <c r="IF15" t="s">
        <v>306</v>
      </c>
      <c r="II15" t="s">
        <v>313</v>
      </c>
      <c r="IJ15">
        <v>468.53899999999999</v>
      </c>
      <c r="IK15" t="s">
        <v>2332</v>
      </c>
      <c r="IN15" t="s">
        <v>313</v>
      </c>
    </row>
    <row r="16" spans="1:248">
      <c r="A16">
        <v>10</v>
      </c>
      <c r="B16" t="s">
        <v>331</v>
      </c>
      <c r="C16" t="s">
        <v>453</v>
      </c>
      <c r="D16" t="s">
        <v>454</v>
      </c>
      <c r="E16" t="s">
        <v>455</v>
      </c>
      <c r="F16" t="s">
        <v>456</v>
      </c>
      <c r="G16" t="s">
        <v>311</v>
      </c>
      <c r="H16" t="s">
        <v>457</v>
      </c>
      <c r="I16" t="s">
        <v>313</v>
      </c>
      <c r="J16" t="s">
        <v>313</v>
      </c>
      <c r="K16" t="s">
        <v>313</v>
      </c>
      <c r="L16" t="s">
        <v>313</v>
      </c>
      <c r="M16">
        <v>14</v>
      </c>
      <c r="N16">
        <v>6351.0370000000003</v>
      </c>
      <c r="O16" t="s">
        <v>314</v>
      </c>
      <c r="R16" t="s">
        <v>313</v>
      </c>
      <c r="S16">
        <v>3552.873</v>
      </c>
      <c r="T16" t="s">
        <v>410</v>
      </c>
      <c r="W16" t="s">
        <v>313</v>
      </c>
      <c r="X16">
        <v>5.3220000000000001</v>
      </c>
      <c r="Y16" t="s">
        <v>316</v>
      </c>
      <c r="AB16" t="s">
        <v>313</v>
      </c>
      <c r="AC16">
        <v>1381.143</v>
      </c>
      <c r="AD16" t="s">
        <v>317</v>
      </c>
      <c r="AG16" t="s">
        <v>313</v>
      </c>
      <c r="AH16">
        <v>327.47800000000001</v>
      </c>
      <c r="AI16" t="s">
        <v>401</v>
      </c>
      <c r="AL16" t="s">
        <v>313</v>
      </c>
      <c r="AM16">
        <v>0</v>
      </c>
      <c r="AN16" t="s">
        <v>319</v>
      </c>
      <c r="AO16">
        <v>100</v>
      </c>
      <c r="AP16">
        <v>6737.0810000000001</v>
      </c>
      <c r="AQ16" t="s">
        <v>319</v>
      </c>
      <c r="AR16">
        <v>534.38400000000001</v>
      </c>
      <c r="AS16" t="s">
        <v>411</v>
      </c>
      <c r="AV16" t="s">
        <v>313</v>
      </c>
      <c r="AW16">
        <v>1770.5830000000001</v>
      </c>
      <c r="AX16" t="s">
        <v>349</v>
      </c>
      <c r="BA16" t="s">
        <v>313</v>
      </c>
      <c r="BB16">
        <v>471.36900000000003</v>
      </c>
      <c r="BC16" t="s">
        <v>322</v>
      </c>
      <c r="BF16" t="s">
        <v>313</v>
      </c>
      <c r="BG16">
        <v>1.766</v>
      </c>
      <c r="BH16" t="s">
        <v>412</v>
      </c>
      <c r="BK16" t="s">
        <v>313</v>
      </c>
      <c r="BL16">
        <v>1195.5530000000001</v>
      </c>
      <c r="BM16" t="s">
        <v>404</v>
      </c>
      <c r="BP16" t="s">
        <v>313</v>
      </c>
      <c r="BQ16">
        <v>1994.694</v>
      </c>
      <c r="BR16" t="s">
        <v>325</v>
      </c>
      <c r="BU16" t="s">
        <v>313</v>
      </c>
      <c r="BV16">
        <v>1357.59</v>
      </c>
      <c r="BW16" t="s">
        <v>413</v>
      </c>
      <c r="BZ16" t="s">
        <v>313</v>
      </c>
      <c r="CA16">
        <v>826.71900000000005</v>
      </c>
      <c r="CB16" t="s">
        <v>414</v>
      </c>
      <c r="CE16" t="s">
        <v>313</v>
      </c>
      <c r="CF16">
        <v>448.74299999999999</v>
      </c>
      <c r="CG16" t="s">
        <v>328</v>
      </c>
      <c r="CJ16" t="s">
        <v>313</v>
      </c>
      <c r="CK16">
        <v>152.19900000000001</v>
      </c>
      <c r="CL16" t="s">
        <v>328</v>
      </c>
      <c r="CO16" t="s">
        <v>313</v>
      </c>
      <c r="CP16">
        <v>969.50199999999995</v>
      </c>
      <c r="CQ16" t="s">
        <v>415</v>
      </c>
      <c r="CT16" t="s">
        <v>313</v>
      </c>
      <c r="CU16">
        <v>0</v>
      </c>
      <c r="CV16" t="s">
        <v>313</v>
      </c>
      <c r="CW16">
        <v>100</v>
      </c>
      <c r="CX16">
        <v>6737.0630000000001</v>
      </c>
      <c r="CY16" t="s">
        <v>313</v>
      </c>
      <c r="CZ16">
        <v>1216.1859999999999</v>
      </c>
      <c r="DA16" t="s">
        <v>313</v>
      </c>
      <c r="DD16" t="s">
        <v>313</v>
      </c>
      <c r="DE16">
        <v>1218.126</v>
      </c>
      <c r="DF16" t="s">
        <v>330</v>
      </c>
      <c r="DI16" t="s">
        <v>313</v>
      </c>
      <c r="DJ16">
        <v>2131.9569999999999</v>
      </c>
      <c r="DK16" t="s">
        <v>306</v>
      </c>
      <c r="DN16" t="s">
        <v>313</v>
      </c>
      <c r="DO16">
        <v>162.58099999999999</v>
      </c>
      <c r="DP16" t="s">
        <v>321</v>
      </c>
      <c r="DS16" t="s">
        <v>313</v>
      </c>
      <c r="DT16">
        <v>0</v>
      </c>
      <c r="DU16" t="s">
        <v>332</v>
      </c>
      <c r="DV16">
        <v>4.7889999999999997</v>
      </c>
      <c r="DW16">
        <v>322.62299999999999</v>
      </c>
      <c r="DX16" t="s">
        <v>332</v>
      </c>
      <c r="DY16">
        <v>1649.636</v>
      </c>
      <c r="DZ16" t="s">
        <v>328</v>
      </c>
      <c r="EC16" t="s">
        <v>313</v>
      </c>
      <c r="ED16">
        <v>4320.3950000000004</v>
      </c>
      <c r="EE16" t="s">
        <v>306</v>
      </c>
      <c r="EH16" t="s">
        <v>313</v>
      </c>
      <c r="EI16">
        <v>23.565999999999999</v>
      </c>
      <c r="EJ16" t="s">
        <v>333</v>
      </c>
      <c r="EM16" t="s">
        <v>313</v>
      </c>
      <c r="EN16">
        <v>1839.6780000000001</v>
      </c>
      <c r="EO16" t="s">
        <v>394</v>
      </c>
      <c r="ER16" t="s">
        <v>313</v>
      </c>
      <c r="ES16">
        <v>931.625</v>
      </c>
      <c r="ET16" t="s">
        <v>313</v>
      </c>
      <c r="EW16" t="s">
        <v>313</v>
      </c>
      <c r="EX16">
        <v>2445.9549999999999</v>
      </c>
      <c r="EY16" t="s">
        <v>313</v>
      </c>
      <c r="FB16" t="s">
        <v>313</v>
      </c>
      <c r="FC16">
        <v>2101.5520000000001</v>
      </c>
      <c r="FD16" t="s">
        <v>335</v>
      </c>
      <c r="FG16" t="s">
        <v>313</v>
      </c>
      <c r="FH16">
        <v>4291.982</v>
      </c>
      <c r="FI16" t="s">
        <v>328</v>
      </c>
      <c r="FL16" t="s">
        <v>313</v>
      </c>
      <c r="FM16">
        <v>6.0590000000000002</v>
      </c>
      <c r="FN16" t="s">
        <v>328</v>
      </c>
      <c r="FQ16" t="s">
        <v>313</v>
      </c>
      <c r="FR16">
        <v>911.39400000000001</v>
      </c>
      <c r="FS16" t="s">
        <v>306</v>
      </c>
      <c r="FV16" t="s">
        <v>313</v>
      </c>
      <c r="FW16">
        <v>96.287999999999997</v>
      </c>
      <c r="FX16" t="s">
        <v>328</v>
      </c>
      <c r="GA16" t="s">
        <v>313</v>
      </c>
      <c r="GB16">
        <v>1659.896</v>
      </c>
      <c r="GC16" t="s">
        <v>395</v>
      </c>
      <c r="GF16" t="s">
        <v>313</v>
      </c>
      <c r="GG16">
        <v>9284.5</v>
      </c>
      <c r="GH16" t="s">
        <v>328</v>
      </c>
      <c r="GK16" t="s">
        <v>313</v>
      </c>
      <c r="GL16">
        <v>827.37300000000005</v>
      </c>
      <c r="GM16" t="s">
        <v>416</v>
      </c>
      <c r="GP16" t="s">
        <v>313</v>
      </c>
      <c r="GQ16">
        <v>1622.7049999999999</v>
      </c>
      <c r="GR16" t="s">
        <v>417</v>
      </c>
      <c r="GU16" t="s">
        <v>313</v>
      </c>
      <c r="GV16">
        <v>0</v>
      </c>
      <c r="GW16" t="s">
        <v>313</v>
      </c>
      <c r="GX16">
        <v>0</v>
      </c>
      <c r="GY16">
        <v>1.7999999999999999E-2</v>
      </c>
      <c r="GZ16" t="s">
        <v>313</v>
      </c>
      <c r="HA16">
        <v>14268.438</v>
      </c>
      <c r="HB16" t="s">
        <v>339</v>
      </c>
      <c r="HE16" t="s">
        <v>313</v>
      </c>
      <c r="HF16">
        <v>1810.36</v>
      </c>
      <c r="HG16" t="s">
        <v>328</v>
      </c>
      <c r="HJ16" t="s">
        <v>313</v>
      </c>
      <c r="HK16">
        <v>2117.7669999999998</v>
      </c>
      <c r="HL16" t="s">
        <v>328</v>
      </c>
      <c r="HO16" t="s">
        <v>313</v>
      </c>
      <c r="HP16">
        <v>253.55699999999999</v>
      </c>
      <c r="HQ16" t="s">
        <v>328</v>
      </c>
      <c r="HT16" t="s">
        <v>313</v>
      </c>
      <c r="HU16">
        <v>16521.190999999999</v>
      </c>
      <c r="HV16" t="s">
        <v>340</v>
      </c>
      <c r="HY16" t="s">
        <v>313</v>
      </c>
      <c r="HZ16">
        <v>2439</v>
      </c>
      <c r="IA16" t="s">
        <v>327</v>
      </c>
      <c r="ID16" t="s">
        <v>313</v>
      </c>
      <c r="IE16">
        <v>0</v>
      </c>
      <c r="IF16" t="s">
        <v>306</v>
      </c>
      <c r="IG16">
        <v>0</v>
      </c>
      <c r="IH16">
        <v>3.0000000000000001E-3</v>
      </c>
      <c r="II16" t="s">
        <v>306</v>
      </c>
      <c r="IJ16">
        <v>152.19900000000001</v>
      </c>
      <c r="IK16" t="s">
        <v>2332</v>
      </c>
      <c r="IN16" t="s">
        <v>313</v>
      </c>
    </row>
    <row r="17" spans="1:248">
      <c r="A17">
        <v>11</v>
      </c>
      <c r="B17" t="s">
        <v>458</v>
      </c>
      <c r="C17" t="s">
        <v>459</v>
      </c>
      <c r="D17" t="s">
        <v>460</v>
      </c>
      <c r="E17" t="s">
        <v>461</v>
      </c>
      <c r="F17" t="s">
        <v>462</v>
      </c>
      <c r="G17" t="s">
        <v>311</v>
      </c>
      <c r="H17" t="s">
        <v>463</v>
      </c>
      <c r="I17" t="s">
        <v>313</v>
      </c>
      <c r="J17" t="s">
        <v>313</v>
      </c>
      <c r="K17" t="s">
        <v>313</v>
      </c>
      <c r="L17" t="s">
        <v>313</v>
      </c>
      <c r="M17">
        <v>15</v>
      </c>
      <c r="N17">
        <v>6802.7160000000003</v>
      </c>
      <c r="O17" t="s">
        <v>314</v>
      </c>
      <c r="R17" t="s">
        <v>313</v>
      </c>
      <c r="S17">
        <v>3559.1120000000001</v>
      </c>
      <c r="T17" t="s">
        <v>315</v>
      </c>
      <c r="W17" t="s">
        <v>313</v>
      </c>
      <c r="X17">
        <v>252.84399999999999</v>
      </c>
      <c r="Y17" t="s">
        <v>316</v>
      </c>
      <c r="AB17" t="s">
        <v>313</v>
      </c>
      <c r="AC17">
        <v>1334.5060000000001</v>
      </c>
      <c r="AD17" t="s">
        <v>317</v>
      </c>
      <c r="AG17" t="s">
        <v>313</v>
      </c>
      <c r="AH17">
        <v>59.633000000000003</v>
      </c>
      <c r="AI17" t="s">
        <v>401</v>
      </c>
      <c r="AL17" t="s">
        <v>313</v>
      </c>
      <c r="AM17">
        <v>0</v>
      </c>
      <c r="AN17" t="s">
        <v>319</v>
      </c>
      <c r="AO17">
        <v>100</v>
      </c>
      <c r="AP17">
        <v>37848.463000000003</v>
      </c>
      <c r="AQ17" t="s">
        <v>319</v>
      </c>
      <c r="AR17">
        <v>1065.152</v>
      </c>
      <c r="AS17" t="s">
        <v>402</v>
      </c>
      <c r="AV17" t="s">
        <v>313</v>
      </c>
      <c r="AW17">
        <v>1405.06</v>
      </c>
      <c r="AX17" t="s">
        <v>354</v>
      </c>
      <c r="BA17" t="s">
        <v>313</v>
      </c>
      <c r="BB17">
        <v>847.2</v>
      </c>
      <c r="BC17" t="s">
        <v>322</v>
      </c>
      <c r="BF17" t="s">
        <v>313</v>
      </c>
      <c r="BG17">
        <v>151.94200000000001</v>
      </c>
      <c r="BH17" t="s">
        <v>424</v>
      </c>
      <c r="BK17" t="s">
        <v>313</v>
      </c>
      <c r="BL17">
        <v>23.76</v>
      </c>
      <c r="BM17" t="s">
        <v>404</v>
      </c>
      <c r="BP17" t="s">
        <v>313</v>
      </c>
      <c r="BQ17">
        <v>799.44100000000003</v>
      </c>
      <c r="BR17" t="s">
        <v>325</v>
      </c>
      <c r="BU17" t="s">
        <v>313</v>
      </c>
      <c r="BV17">
        <v>188.023</v>
      </c>
      <c r="BW17" t="s">
        <v>413</v>
      </c>
      <c r="BZ17" t="s">
        <v>313</v>
      </c>
      <c r="CA17">
        <v>538.01300000000003</v>
      </c>
      <c r="CB17" t="s">
        <v>426</v>
      </c>
      <c r="CE17" t="s">
        <v>313</v>
      </c>
      <c r="CF17">
        <v>239.64500000000001</v>
      </c>
      <c r="CG17" t="s">
        <v>328</v>
      </c>
      <c r="CJ17" t="s">
        <v>313</v>
      </c>
      <c r="CK17">
        <v>0</v>
      </c>
      <c r="CL17" t="s">
        <v>328</v>
      </c>
      <c r="CM17">
        <v>1.4E-2</v>
      </c>
      <c r="CN17">
        <v>5.2320000000000002</v>
      </c>
      <c r="CO17" t="s">
        <v>328</v>
      </c>
      <c r="CP17">
        <v>227.59</v>
      </c>
      <c r="CQ17" t="s">
        <v>415</v>
      </c>
      <c r="CT17" t="s">
        <v>313</v>
      </c>
      <c r="CU17">
        <v>0</v>
      </c>
      <c r="CV17" t="s">
        <v>313</v>
      </c>
      <c r="CW17">
        <v>99.977999999999994</v>
      </c>
      <c r="CX17">
        <v>37840.216999999997</v>
      </c>
      <c r="CY17" t="s">
        <v>313</v>
      </c>
      <c r="CZ17">
        <v>168.50399999999999</v>
      </c>
      <c r="DA17" t="s">
        <v>313</v>
      </c>
      <c r="DD17" t="s">
        <v>313</v>
      </c>
      <c r="DE17">
        <v>1261.896</v>
      </c>
      <c r="DF17" t="s">
        <v>330</v>
      </c>
      <c r="DI17" t="s">
        <v>313</v>
      </c>
      <c r="DJ17">
        <v>940</v>
      </c>
      <c r="DK17" t="s">
        <v>306</v>
      </c>
      <c r="DN17" t="s">
        <v>313</v>
      </c>
      <c r="DO17">
        <v>427.88200000000001</v>
      </c>
      <c r="DP17" t="s">
        <v>321</v>
      </c>
      <c r="DS17" t="s">
        <v>313</v>
      </c>
      <c r="DT17">
        <v>33.259</v>
      </c>
      <c r="DU17" t="s">
        <v>332</v>
      </c>
      <c r="DX17" t="s">
        <v>313</v>
      </c>
      <c r="DY17">
        <v>1398.606</v>
      </c>
      <c r="DZ17" t="s">
        <v>328</v>
      </c>
      <c r="EC17" t="s">
        <v>313</v>
      </c>
      <c r="ED17">
        <v>4403.701</v>
      </c>
      <c r="EE17" t="s">
        <v>306</v>
      </c>
      <c r="EH17" t="s">
        <v>313</v>
      </c>
      <c r="EI17">
        <v>452.70100000000002</v>
      </c>
      <c r="EJ17" t="s">
        <v>333</v>
      </c>
      <c r="EM17" t="s">
        <v>313</v>
      </c>
      <c r="EN17">
        <v>2947.4870000000001</v>
      </c>
      <c r="EO17" t="s">
        <v>394</v>
      </c>
      <c r="ER17" t="s">
        <v>313</v>
      </c>
      <c r="ES17">
        <v>0</v>
      </c>
      <c r="ET17" t="s">
        <v>313</v>
      </c>
      <c r="EU17">
        <v>0</v>
      </c>
      <c r="EV17">
        <v>4.5999999999999999E-2</v>
      </c>
      <c r="EW17" t="s">
        <v>313</v>
      </c>
      <c r="EX17">
        <v>1267.28</v>
      </c>
      <c r="EY17" t="s">
        <v>313</v>
      </c>
      <c r="FB17" t="s">
        <v>313</v>
      </c>
      <c r="FC17">
        <v>3188.8879999999999</v>
      </c>
      <c r="FD17" t="s">
        <v>335</v>
      </c>
      <c r="FG17" t="s">
        <v>313</v>
      </c>
      <c r="FH17">
        <v>3863.65</v>
      </c>
      <c r="FI17" t="s">
        <v>328</v>
      </c>
      <c r="FL17" t="s">
        <v>313</v>
      </c>
      <c r="FM17">
        <v>15.284000000000001</v>
      </c>
      <c r="FN17" t="s">
        <v>328</v>
      </c>
      <c r="FQ17" t="s">
        <v>313</v>
      </c>
      <c r="FR17">
        <v>1317.395</v>
      </c>
      <c r="FS17" t="s">
        <v>341</v>
      </c>
      <c r="FV17" t="s">
        <v>313</v>
      </c>
      <c r="FW17">
        <v>0</v>
      </c>
      <c r="FX17" t="s">
        <v>328</v>
      </c>
      <c r="GA17" t="s">
        <v>313</v>
      </c>
      <c r="GB17">
        <v>481.904</v>
      </c>
      <c r="GC17" t="s">
        <v>395</v>
      </c>
      <c r="GF17" t="s">
        <v>313</v>
      </c>
      <c r="GG17">
        <v>8163.0540000000001</v>
      </c>
      <c r="GH17" t="s">
        <v>328</v>
      </c>
      <c r="GK17" t="s">
        <v>313</v>
      </c>
      <c r="GL17">
        <v>1289.1489999999999</v>
      </c>
      <c r="GM17" t="s">
        <v>416</v>
      </c>
      <c r="GP17" t="s">
        <v>313</v>
      </c>
      <c r="GQ17">
        <v>468.43799999999999</v>
      </c>
      <c r="GR17" t="s">
        <v>417</v>
      </c>
      <c r="GU17" t="s">
        <v>313</v>
      </c>
      <c r="GV17">
        <v>0</v>
      </c>
      <c r="GW17" t="s">
        <v>313</v>
      </c>
      <c r="GX17">
        <v>8.0000000000000002E-3</v>
      </c>
      <c r="GY17">
        <v>3.0190000000000001</v>
      </c>
      <c r="GZ17" t="s">
        <v>313</v>
      </c>
      <c r="HA17">
        <v>15017.984</v>
      </c>
      <c r="HB17" t="s">
        <v>339</v>
      </c>
      <c r="HE17" t="s">
        <v>313</v>
      </c>
      <c r="HF17">
        <v>864.40700000000004</v>
      </c>
      <c r="HG17" t="s">
        <v>328</v>
      </c>
      <c r="HJ17" t="s">
        <v>313</v>
      </c>
      <c r="HK17">
        <v>946.63900000000001</v>
      </c>
      <c r="HL17" t="s">
        <v>328</v>
      </c>
      <c r="HO17" t="s">
        <v>313</v>
      </c>
      <c r="HP17">
        <v>252.637</v>
      </c>
      <c r="HQ17" t="s">
        <v>328</v>
      </c>
      <c r="HT17" t="s">
        <v>313</v>
      </c>
      <c r="HU17">
        <v>15983.183999999999</v>
      </c>
      <c r="HV17" t="s">
        <v>340</v>
      </c>
      <c r="HY17" t="s">
        <v>313</v>
      </c>
      <c r="HZ17">
        <v>1328.681</v>
      </c>
      <c r="IA17" t="s">
        <v>327</v>
      </c>
      <c r="ID17" t="s">
        <v>313</v>
      </c>
      <c r="IE17">
        <v>35.886000000000003</v>
      </c>
      <c r="IF17" t="s">
        <v>306</v>
      </c>
      <c r="II17" t="s">
        <v>313</v>
      </c>
      <c r="IJ17">
        <v>0</v>
      </c>
      <c r="IK17" t="s">
        <v>2332</v>
      </c>
      <c r="IL17">
        <v>0.9</v>
      </c>
      <c r="IM17">
        <v>340.822</v>
      </c>
      <c r="IN17" t="s">
        <v>2332</v>
      </c>
    </row>
    <row r="18" spans="1:248">
      <c r="A18">
        <v>13</v>
      </c>
      <c r="B18" t="s">
        <v>376</v>
      </c>
      <c r="C18" t="s">
        <v>464</v>
      </c>
      <c r="D18" t="s">
        <v>465</v>
      </c>
      <c r="E18" t="s">
        <v>466</v>
      </c>
      <c r="F18" t="s">
        <v>467</v>
      </c>
      <c r="G18" t="s">
        <v>311</v>
      </c>
      <c r="H18" t="s">
        <v>468</v>
      </c>
      <c r="I18" t="s">
        <v>313</v>
      </c>
      <c r="J18" t="s">
        <v>313</v>
      </c>
      <c r="K18" t="s">
        <v>313</v>
      </c>
      <c r="L18" t="s">
        <v>313</v>
      </c>
      <c r="M18">
        <v>16</v>
      </c>
      <c r="N18">
        <v>7218.4949999999999</v>
      </c>
      <c r="O18" t="s">
        <v>314</v>
      </c>
      <c r="R18" t="s">
        <v>313</v>
      </c>
      <c r="S18">
        <v>3140.1840000000002</v>
      </c>
      <c r="T18" t="s">
        <v>315</v>
      </c>
      <c r="W18" t="s">
        <v>313</v>
      </c>
      <c r="X18">
        <v>0</v>
      </c>
      <c r="Y18" t="s">
        <v>316</v>
      </c>
      <c r="Z18">
        <v>64.72</v>
      </c>
      <c r="AA18">
        <v>23247.704000000002</v>
      </c>
      <c r="AB18" t="s">
        <v>316</v>
      </c>
      <c r="AC18">
        <v>1735.951</v>
      </c>
      <c r="AD18" t="s">
        <v>317</v>
      </c>
      <c r="AG18" t="s">
        <v>313</v>
      </c>
      <c r="AH18">
        <v>474.02499999999998</v>
      </c>
      <c r="AI18" t="s">
        <v>401</v>
      </c>
      <c r="AL18" t="s">
        <v>313</v>
      </c>
      <c r="AM18">
        <v>0</v>
      </c>
      <c r="AN18" t="s">
        <v>319</v>
      </c>
      <c r="AO18">
        <v>35.28</v>
      </c>
      <c r="AP18">
        <v>12672.641</v>
      </c>
      <c r="AQ18" t="s">
        <v>319</v>
      </c>
      <c r="AR18">
        <v>764.33600000000001</v>
      </c>
      <c r="AS18" t="s">
        <v>469</v>
      </c>
      <c r="AV18" t="s">
        <v>313</v>
      </c>
      <c r="AW18">
        <v>1762.1079999999999</v>
      </c>
      <c r="AX18" t="s">
        <v>354</v>
      </c>
      <c r="BA18" t="s">
        <v>313</v>
      </c>
      <c r="BB18">
        <v>1217.548</v>
      </c>
      <c r="BC18" t="s">
        <v>322</v>
      </c>
      <c r="BF18" t="s">
        <v>313</v>
      </c>
      <c r="BG18">
        <v>3.3220000000000001</v>
      </c>
      <c r="BH18" t="s">
        <v>424</v>
      </c>
      <c r="BK18" t="s">
        <v>313</v>
      </c>
      <c r="BL18">
        <v>353.31900000000002</v>
      </c>
      <c r="BM18" t="s">
        <v>433</v>
      </c>
      <c r="BP18" t="s">
        <v>313</v>
      </c>
      <c r="BQ18">
        <v>567.35299999999995</v>
      </c>
      <c r="BR18" t="s">
        <v>425</v>
      </c>
      <c r="BU18" t="s">
        <v>313</v>
      </c>
      <c r="BV18">
        <v>13</v>
      </c>
      <c r="BW18" t="s">
        <v>413</v>
      </c>
      <c r="BZ18" t="s">
        <v>313</v>
      </c>
      <c r="CA18">
        <v>232.44900000000001</v>
      </c>
      <c r="CB18" t="s">
        <v>426</v>
      </c>
      <c r="CE18" t="s">
        <v>313</v>
      </c>
      <c r="CF18">
        <v>522.86500000000001</v>
      </c>
      <c r="CG18" t="s">
        <v>328</v>
      </c>
      <c r="CJ18" t="s">
        <v>313</v>
      </c>
      <c r="CK18">
        <v>370.2</v>
      </c>
      <c r="CL18" t="s">
        <v>328</v>
      </c>
      <c r="CO18" t="s">
        <v>313</v>
      </c>
      <c r="CP18">
        <v>336.31299999999999</v>
      </c>
      <c r="CQ18" t="s">
        <v>470</v>
      </c>
      <c r="CT18" t="s">
        <v>313</v>
      </c>
      <c r="CU18">
        <v>13.912000000000001</v>
      </c>
      <c r="CV18" t="s">
        <v>313</v>
      </c>
      <c r="CY18" t="s">
        <v>313</v>
      </c>
      <c r="CZ18">
        <v>0</v>
      </c>
      <c r="DA18" t="s">
        <v>313</v>
      </c>
      <c r="DB18">
        <v>95.350999999999999</v>
      </c>
      <c r="DC18">
        <v>34250.533000000003</v>
      </c>
      <c r="DD18" t="s">
        <v>313</v>
      </c>
      <c r="DE18">
        <v>1089.46</v>
      </c>
      <c r="DF18" t="s">
        <v>330</v>
      </c>
      <c r="DI18" t="s">
        <v>313</v>
      </c>
      <c r="DJ18">
        <v>672.78</v>
      </c>
      <c r="DK18" t="s">
        <v>306</v>
      </c>
      <c r="DN18" t="s">
        <v>313</v>
      </c>
      <c r="DO18">
        <v>770.07799999999997</v>
      </c>
      <c r="DP18" t="s">
        <v>321</v>
      </c>
      <c r="DS18" t="s">
        <v>313</v>
      </c>
      <c r="DT18">
        <v>0</v>
      </c>
      <c r="DU18" t="s">
        <v>332</v>
      </c>
      <c r="DV18">
        <v>91.257000000000005</v>
      </c>
      <c r="DW18">
        <v>32779.686000000002</v>
      </c>
      <c r="DX18" t="s">
        <v>332</v>
      </c>
      <c r="DY18">
        <v>1324.0060000000001</v>
      </c>
      <c r="DZ18" t="s">
        <v>328</v>
      </c>
      <c r="EC18" t="s">
        <v>313</v>
      </c>
      <c r="ED18">
        <v>4809.1319999999996</v>
      </c>
      <c r="EE18" t="s">
        <v>306</v>
      </c>
      <c r="EH18" t="s">
        <v>313</v>
      </c>
      <c r="EI18">
        <v>121.48099999999999</v>
      </c>
      <c r="EJ18" t="s">
        <v>333</v>
      </c>
      <c r="EM18" t="s">
        <v>313</v>
      </c>
      <c r="EN18">
        <v>3047.9639999999999</v>
      </c>
      <c r="EO18" t="s">
        <v>394</v>
      </c>
      <c r="ER18" t="s">
        <v>313</v>
      </c>
      <c r="ES18">
        <v>247.648</v>
      </c>
      <c r="ET18" t="s">
        <v>313</v>
      </c>
      <c r="EW18" t="s">
        <v>313</v>
      </c>
      <c r="EX18">
        <v>971.30499999999995</v>
      </c>
      <c r="EY18" t="s">
        <v>313</v>
      </c>
      <c r="FB18" t="s">
        <v>313</v>
      </c>
      <c r="FC18">
        <v>3444.4470000000001</v>
      </c>
      <c r="FD18" t="s">
        <v>335</v>
      </c>
      <c r="FG18" t="s">
        <v>313</v>
      </c>
      <c r="FH18">
        <v>4229.7809999999999</v>
      </c>
      <c r="FI18" t="s">
        <v>328</v>
      </c>
      <c r="FL18" t="s">
        <v>313</v>
      </c>
      <c r="FM18">
        <v>1.2250000000000001</v>
      </c>
      <c r="FN18" t="s">
        <v>328</v>
      </c>
      <c r="FQ18" t="s">
        <v>313</v>
      </c>
      <c r="FR18">
        <v>1127.6379999999999</v>
      </c>
      <c r="FS18" t="s">
        <v>341</v>
      </c>
      <c r="FV18" t="s">
        <v>313</v>
      </c>
      <c r="FW18">
        <v>46.905000000000001</v>
      </c>
      <c r="FX18" t="s">
        <v>328</v>
      </c>
      <c r="GA18" t="s">
        <v>313</v>
      </c>
      <c r="GB18">
        <v>653.76400000000001</v>
      </c>
      <c r="GC18" t="s">
        <v>395</v>
      </c>
      <c r="GF18" t="s">
        <v>313</v>
      </c>
      <c r="GG18">
        <v>7808.8140000000003</v>
      </c>
      <c r="GH18" t="s">
        <v>328</v>
      </c>
      <c r="GK18" t="s">
        <v>313</v>
      </c>
      <c r="GL18">
        <v>1126.7080000000001</v>
      </c>
      <c r="GM18" t="s">
        <v>416</v>
      </c>
      <c r="GP18" t="s">
        <v>313</v>
      </c>
      <c r="GQ18">
        <v>148.69399999999999</v>
      </c>
      <c r="GR18" t="s">
        <v>417</v>
      </c>
      <c r="GU18" t="s">
        <v>313</v>
      </c>
      <c r="GV18">
        <v>0</v>
      </c>
      <c r="GW18" t="s">
        <v>313</v>
      </c>
      <c r="GZ18" t="s">
        <v>313</v>
      </c>
      <c r="HA18">
        <v>14953.486999999999</v>
      </c>
      <c r="HB18" t="s">
        <v>339</v>
      </c>
      <c r="HE18" t="s">
        <v>313</v>
      </c>
      <c r="HF18">
        <v>581.15700000000004</v>
      </c>
      <c r="HG18" t="s">
        <v>328</v>
      </c>
      <c r="HJ18" t="s">
        <v>313</v>
      </c>
      <c r="HK18">
        <v>639.01599999999996</v>
      </c>
      <c r="HL18" t="s">
        <v>328</v>
      </c>
      <c r="HO18" t="s">
        <v>313</v>
      </c>
      <c r="HP18">
        <v>565.17100000000005</v>
      </c>
      <c r="HQ18" t="s">
        <v>328</v>
      </c>
      <c r="HT18" t="s">
        <v>313</v>
      </c>
      <c r="HU18">
        <v>16302.745000000001</v>
      </c>
      <c r="HV18" t="s">
        <v>340</v>
      </c>
      <c r="HY18" t="s">
        <v>313</v>
      </c>
      <c r="HZ18">
        <v>1458.02</v>
      </c>
      <c r="IA18" t="s">
        <v>327</v>
      </c>
      <c r="ID18" t="s">
        <v>313</v>
      </c>
      <c r="IE18">
        <v>451.91800000000001</v>
      </c>
      <c r="IF18" t="s">
        <v>306</v>
      </c>
      <c r="II18" t="s">
        <v>313</v>
      </c>
      <c r="IJ18">
        <v>33.228000000000002</v>
      </c>
      <c r="IK18" t="s">
        <v>2332</v>
      </c>
      <c r="IN18" t="s">
        <v>313</v>
      </c>
    </row>
    <row r="19" spans="1:248">
      <c r="A19">
        <v>16</v>
      </c>
      <c r="B19" t="s">
        <v>471</v>
      </c>
      <c r="C19" t="s">
        <v>472</v>
      </c>
      <c r="D19" t="s">
        <v>473</v>
      </c>
      <c r="E19" t="s">
        <v>474</v>
      </c>
      <c r="F19" t="s">
        <v>475</v>
      </c>
      <c r="G19" t="s">
        <v>476</v>
      </c>
      <c r="H19" t="s">
        <v>477</v>
      </c>
      <c r="I19" t="s">
        <v>313</v>
      </c>
      <c r="J19" t="s">
        <v>313</v>
      </c>
      <c r="K19" t="s">
        <v>313</v>
      </c>
      <c r="L19" t="s">
        <v>313</v>
      </c>
      <c r="M19">
        <v>17</v>
      </c>
      <c r="N19">
        <v>7510.6670000000004</v>
      </c>
      <c r="O19" t="s">
        <v>314</v>
      </c>
      <c r="R19" t="s">
        <v>313</v>
      </c>
      <c r="S19">
        <v>2816.4459999999999</v>
      </c>
      <c r="T19" t="s">
        <v>315</v>
      </c>
      <c r="W19" t="s">
        <v>313</v>
      </c>
      <c r="X19">
        <v>291.572</v>
      </c>
      <c r="Y19" t="s">
        <v>316</v>
      </c>
      <c r="AB19" t="s">
        <v>313</v>
      </c>
      <c r="AC19">
        <v>2000.26</v>
      </c>
      <c r="AD19" t="s">
        <v>317</v>
      </c>
      <c r="AG19" t="s">
        <v>313</v>
      </c>
      <c r="AH19">
        <v>689.47500000000002</v>
      </c>
      <c r="AI19" t="s">
        <v>318</v>
      </c>
      <c r="AL19" t="s">
        <v>313</v>
      </c>
      <c r="AM19">
        <v>0</v>
      </c>
      <c r="AN19" t="s">
        <v>319</v>
      </c>
      <c r="AO19">
        <v>100</v>
      </c>
      <c r="AP19">
        <v>13350.275</v>
      </c>
      <c r="AQ19" t="s">
        <v>319</v>
      </c>
      <c r="AR19">
        <v>148.09299999999999</v>
      </c>
      <c r="AS19" t="s">
        <v>402</v>
      </c>
      <c r="AV19" t="s">
        <v>313</v>
      </c>
      <c r="AW19">
        <v>1644.3889999999999</v>
      </c>
      <c r="AX19" t="s">
        <v>354</v>
      </c>
      <c r="BA19" t="s">
        <v>313</v>
      </c>
      <c r="BB19">
        <v>1099.6210000000001</v>
      </c>
      <c r="BC19" t="s">
        <v>322</v>
      </c>
      <c r="BF19" t="s">
        <v>313</v>
      </c>
      <c r="BG19">
        <v>70.114000000000004</v>
      </c>
      <c r="BH19" t="s">
        <v>478</v>
      </c>
      <c r="BK19" t="s">
        <v>313</v>
      </c>
      <c r="BL19">
        <v>0</v>
      </c>
      <c r="BM19" t="s">
        <v>441</v>
      </c>
      <c r="BN19">
        <v>3.5999999999999997E-2</v>
      </c>
      <c r="BO19">
        <v>4.7409999999999997</v>
      </c>
      <c r="BP19" t="s">
        <v>441</v>
      </c>
      <c r="BQ19">
        <v>0</v>
      </c>
      <c r="BR19" t="s">
        <v>374</v>
      </c>
      <c r="BS19">
        <v>0.115</v>
      </c>
      <c r="BT19">
        <v>15.404999999999999</v>
      </c>
      <c r="BU19" t="s">
        <v>374</v>
      </c>
      <c r="BV19">
        <v>22.655999999999999</v>
      </c>
      <c r="BW19" t="s">
        <v>434</v>
      </c>
      <c r="BZ19" t="s">
        <v>313</v>
      </c>
      <c r="CA19">
        <v>0</v>
      </c>
      <c r="CB19" t="s">
        <v>426</v>
      </c>
      <c r="CC19">
        <v>5.6669999999999998</v>
      </c>
      <c r="CD19">
        <v>756.50800000000004</v>
      </c>
      <c r="CE19" t="s">
        <v>426</v>
      </c>
      <c r="CF19">
        <v>829.05399999999997</v>
      </c>
      <c r="CG19" t="s">
        <v>328</v>
      </c>
      <c r="CJ19" t="s">
        <v>313</v>
      </c>
      <c r="CK19">
        <v>481.81200000000001</v>
      </c>
      <c r="CL19" t="s">
        <v>328</v>
      </c>
      <c r="CO19" t="s">
        <v>313</v>
      </c>
      <c r="CP19">
        <v>114.78700000000001</v>
      </c>
      <c r="CQ19" t="s">
        <v>435</v>
      </c>
      <c r="CT19" t="s">
        <v>313</v>
      </c>
      <c r="CU19">
        <v>324.387</v>
      </c>
      <c r="CV19" t="s">
        <v>313</v>
      </c>
      <c r="CY19" t="s">
        <v>313</v>
      </c>
      <c r="CZ19">
        <v>53.375999999999998</v>
      </c>
      <c r="DA19" t="s">
        <v>313</v>
      </c>
      <c r="DD19" t="s">
        <v>313</v>
      </c>
      <c r="DE19">
        <v>1699.4839999999999</v>
      </c>
      <c r="DF19" t="s">
        <v>330</v>
      </c>
      <c r="DI19" t="s">
        <v>313</v>
      </c>
      <c r="DJ19">
        <v>24.018999999999998</v>
      </c>
      <c r="DK19" t="s">
        <v>306</v>
      </c>
      <c r="DN19" t="s">
        <v>313</v>
      </c>
      <c r="DO19">
        <v>1427.6479999999999</v>
      </c>
      <c r="DP19" t="s">
        <v>321</v>
      </c>
      <c r="DS19" t="s">
        <v>313</v>
      </c>
      <c r="DT19">
        <v>334.01600000000002</v>
      </c>
      <c r="DU19" t="s">
        <v>332</v>
      </c>
      <c r="DX19" t="s">
        <v>313</v>
      </c>
      <c r="DY19">
        <v>686.99599999999998</v>
      </c>
      <c r="DZ19" t="s">
        <v>328</v>
      </c>
      <c r="EC19" t="s">
        <v>313</v>
      </c>
      <c r="ED19">
        <v>4926.0680000000002</v>
      </c>
      <c r="EE19" t="s">
        <v>306</v>
      </c>
      <c r="EH19" t="s">
        <v>313</v>
      </c>
      <c r="EI19">
        <v>0.73299999999999998</v>
      </c>
      <c r="EJ19" t="s">
        <v>333</v>
      </c>
      <c r="EM19" t="s">
        <v>313</v>
      </c>
      <c r="EN19">
        <v>3798.5740000000001</v>
      </c>
      <c r="EO19" t="s">
        <v>394</v>
      </c>
      <c r="ER19" t="s">
        <v>313</v>
      </c>
      <c r="ES19">
        <v>0</v>
      </c>
      <c r="ET19" t="s">
        <v>313</v>
      </c>
      <c r="EU19">
        <v>2.681</v>
      </c>
      <c r="EV19">
        <v>357.92500000000001</v>
      </c>
      <c r="EW19" t="s">
        <v>313</v>
      </c>
      <c r="EX19">
        <v>354.488</v>
      </c>
      <c r="EY19" t="s">
        <v>313</v>
      </c>
      <c r="FB19" t="s">
        <v>313</v>
      </c>
      <c r="FC19">
        <v>4178.3440000000001</v>
      </c>
      <c r="FD19" t="s">
        <v>335</v>
      </c>
      <c r="FG19" t="s">
        <v>313</v>
      </c>
      <c r="FH19">
        <v>4122.9669999999996</v>
      </c>
      <c r="FI19" t="s">
        <v>328</v>
      </c>
      <c r="FL19" t="s">
        <v>313</v>
      </c>
      <c r="FM19">
        <v>7.375</v>
      </c>
      <c r="FN19" t="s">
        <v>328</v>
      </c>
      <c r="FQ19" t="s">
        <v>313</v>
      </c>
      <c r="FR19">
        <v>1716.644</v>
      </c>
      <c r="FS19" t="s">
        <v>341</v>
      </c>
      <c r="FV19" t="s">
        <v>313</v>
      </c>
      <c r="FW19">
        <v>0</v>
      </c>
      <c r="FX19" t="s">
        <v>328</v>
      </c>
      <c r="FY19">
        <v>1.444</v>
      </c>
      <c r="FZ19">
        <v>192.721</v>
      </c>
      <c r="GA19" t="s">
        <v>328</v>
      </c>
      <c r="GB19">
        <v>587.92399999999998</v>
      </c>
      <c r="GC19" t="s">
        <v>395</v>
      </c>
      <c r="GF19" t="s">
        <v>313</v>
      </c>
      <c r="GG19">
        <v>7266.0709999999999</v>
      </c>
      <c r="GH19" t="s">
        <v>328</v>
      </c>
      <c r="GK19" t="s">
        <v>313</v>
      </c>
      <c r="GL19">
        <v>1723.019</v>
      </c>
      <c r="GM19" t="s">
        <v>416</v>
      </c>
      <c r="GP19" t="s">
        <v>313</v>
      </c>
      <c r="GQ19">
        <v>0</v>
      </c>
      <c r="GR19" t="s">
        <v>338</v>
      </c>
      <c r="GS19">
        <v>95.537999999999997</v>
      </c>
      <c r="GT19">
        <v>12754.583000000001</v>
      </c>
      <c r="GU19" t="s">
        <v>338</v>
      </c>
      <c r="GV19">
        <v>0</v>
      </c>
      <c r="GW19" t="s">
        <v>313</v>
      </c>
      <c r="GX19">
        <v>0.72599999999999998</v>
      </c>
      <c r="GY19">
        <v>96.926000000000002</v>
      </c>
      <c r="GZ19" t="s">
        <v>313</v>
      </c>
      <c r="HA19">
        <v>15561.442999999999</v>
      </c>
      <c r="HB19" t="s">
        <v>339</v>
      </c>
      <c r="HE19" t="s">
        <v>313</v>
      </c>
      <c r="HF19">
        <v>5.5839999999999996</v>
      </c>
      <c r="HG19" t="s">
        <v>328</v>
      </c>
      <c r="HJ19" t="s">
        <v>313</v>
      </c>
      <c r="HK19">
        <v>109.88</v>
      </c>
      <c r="HL19" t="s">
        <v>328</v>
      </c>
      <c r="HO19" t="s">
        <v>313</v>
      </c>
      <c r="HP19">
        <v>1169.6559999999999</v>
      </c>
      <c r="HQ19" t="s">
        <v>328</v>
      </c>
      <c r="HT19" t="s">
        <v>313</v>
      </c>
      <c r="HU19">
        <v>16001.511</v>
      </c>
      <c r="HV19" t="s">
        <v>340</v>
      </c>
      <c r="HY19" t="s">
        <v>313</v>
      </c>
      <c r="HZ19">
        <v>1097.3440000000001</v>
      </c>
      <c r="IA19" t="s">
        <v>327</v>
      </c>
      <c r="ID19" t="s">
        <v>313</v>
      </c>
      <c r="IE19">
        <v>359.22399999999999</v>
      </c>
      <c r="IF19" t="s">
        <v>306</v>
      </c>
      <c r="II19" t="s">
        <v>313</v>
      </c>
      <c r="IJ19">
        <v>311.21300000000002</v>
      </c>
      <c r="IK19" t="s">
        <v>2332</v>
      </c>
      <c r="IN19" t="s">
        <v>313</v>
      </c>
    </row>
    <row r="20" spans="1:248">
      <c r="A20">
        <v>18</v>
      </c>
      <c r="B20" t="s">
        <v>479</v>
      </c>
      <c r="C20" t="s">
        <v>443</v>
      </c>
      <c r="D20" t="s">
        <v>480</v>
      </c>
      <c r="E20" t="s">
        <v>481</v>
      </c>
      <c r="F20" t="s">
        <v>482</v>
      </c>
      <c r="G20" t="s">
        <v>311</v>
      </c>
      <c r="H20" t="s">
        <v>447</v>
      </c>
      <c r="I20" t="s">
        <v>313</v>
      </c>
      <c r="J20" t="s">
        <v>313</v>
      </c>
      <c r="K20" t="s">
        <v>313</v>
      </c>
      <c r="L20" t="s">
        <v>313</v>
      </c>
      <c r="M20">
        <v>18</v>
      </c>
      <c r="N20">
        <v>7648.7070000000003</v>
      </c>
      <c r="O20" t="s">
        <v>314</v>
      </c>
      <c r="R20" t="s">
        <v>313</v>
      </c>
      <c r="S20">
        <v>2774.4079999999999</v>
      </c>
      <c r="T20" t="s">
        <v>315</v>
      </c>
      <c r="W20" t="s">
        <v>313</v>
      </c>
      <c r="X20">
        <v>440.60199999999998</v>
      </c>
      <c r="Y20" t="s">
        <v>316</v>
      </c>
      <c r="AB20" t="s">
        <v>313</v>
      </c>
      <c r="AC20">
        <v>2150.5390000000002</v>
      </c>
      <c r="AD20" t="s">
        <v>317</v>
      </c>
      <c r="AG20" t="s">
        <v>313</v>
      </c>
      <c r="AH20">
        <v>669.41300000000001</v>
      </c>
      <c r="AI20" t="s">
        <v>318</v>
      </c>
      <c r="AL20" t="s">
        <v>313</v>
      </c>
      <c r="AM20">
        <v>0</v>
      </c>
      <c r="AN20" t="s">
        <v>319</v>
      </c>
      <c r="AO20">
        <v>100</v>
      </c>
      <c r="AP20">
        <v>1530.2829999999999</v>
      </c>
      <c r="AQ20" t="s">
        <v>319</v>
      </c>
      <c r="AR20">
        <v>88.685000000000002</v>
      </c>
      <c r="AS20" t="s">
        <v>402</v>
      </c>
      <c r="AV20" t="s">
        <v>313</v>
      </c>
      <c r="AW20">
        <v>1734.7339999999999</v>
      </c>
      <c r="AX20" t="s">
        <v>354</v>
      </c>
      <c r="BA20" t="s">
        <v>313</v>
      </c>
      <c r="BB20">
        <v>1132.732</v>
      </c>
      <c r="BC20" t="s">
        <v>322</v>
      </c>
      <c r="BF20" t="s">
        <v>313</v>
      </c>
      <c r="BG20">
        <v>79.082999999999998</v>
      </c>
      <c r="BH20" t="s">
        <v>448</v>
      </c>
      <c r="BK20" t="s">
        <v>313</v>
      </c>
      <c r="BL20">
        <v>132.77699999999999</v>
      </c>
      <c r="BM20" t="s">
        <v>449</v>
      </c>
      <c r="BP20" t="s">
        <v>313</v>
      </c>
      <c r="BQ20">
        <v>58.015999999999998</v>
      </c>
      <c r="BR20" t="s">
        <v>374</v>
      </c>
      <c r="BU20" t="s">
        <v>313</v>
      </c>
      <c r="BV20">
        <v>0</v>
      </c>
      <c r="BW20" t="s">
        <v>450</v>
      </c>
      <c r="BX20">
        <v>0</v>
      </c>
      <c r="BY20">
        <v>0</v>
      </c>
      <c r="BZ20" t="s">
        <v>450</v>
      </c>
      <c r="CA20">
        <v>0</v>
      </c>
      <c r="CB20" t="s">
        <v>426</v>
      </c>
      <c r="CC20">
        <v>81.953999999999994</v>
      </c>
      <c r="CD20">
        <v>1254.135</v>
      </c>
      <c r="CE20" t="s">
        <v>426</v>
      </c>
      <c r="CF20">
        <v>873.38300000000004</v>
      </c>
      <c r="CG20" t="s">
        <v>328</v>
      </c>
      <c r="CJ20" t="s">
        <v>313</v>
      </c>
      <c r="CK20">
        <v>638.08699999999999</v>
      </c>
      <c r="CL20" t="s">
        <v>328</v>
      </c>
      <c r="CO20" t="s">
        <v>313</v>
      </c>
      <c r="CP20">
        <v>138.09200000000001</v>
      </c>
      <c r="CQ20" t="s">
        <v>435</v>
      </c>
      <c r="CT20" t="s">
        <v>313</v>
      </c>
      <c r="CU20">
        <v>291.02300000000002</v>
      </c>
      <c r="CV20" t="s">
        <v>313</v>
      </c>
      <c r="CY20" t="s">
        <v>313</v>
      </c>
      <c r="CZ20">
        <v>29.516999999999999</v>
      </c>
      <c r="DA20" t="s">
        <v>313</v>
      </c>
      <c r="DD20" t="s">
        <v>313</v>
      </c>
      <c r="DE20">
        <v>1840.604</v>
      </c>
      <c r="DF20" t="s">
        <v>330</v>
      </c>
      <c r="DI20" t="s">
        <v>313</v>
      </c>
      <c r="DJ20">
        <v>0</v>
      </c>
      <c r="DK20" t="s">
        <v>306</v>
      </c>
      <c r="DL20">
        <v>99.558999999999997</v>
      </c>
      <c r="DM20">
        <v>1523.54</v>
      </c>
      <c r="DN20" t="s">
        <v>306</v>
      </c>
      <c r="DO20">
        <v>1602.1780000000001</v>
      </c>
      <c r="DP20" t="s">
        <v>321</v>
      </c>
      <c r="DS20" t="s">
        <v>313</v>
      </c>
      <c r="DT20">
        <v>274.495</v>
      </c>
      <c r="DU20" t="s">
        <v>332</v>
      </c>
      <c r="DX20" t="s">
        <v>313</v>
      </c>
      <c r="DY20">
        <v>627.20699999999999</v>
      </c>
      <c r="DZ20" t="s">
        <v>328</v>
      </c>
      <c r="EC20" t="s">
        <v>313</v>
      </c>
      <c r="ED20">
        <v>5024.7139999999999</v>
      </c>
      <c r="EE20" t="s">
        <v>306</v>
      </c>
      <c r="EH20" t="s">
        <v>313</v>
      </c>
      <c r="EI20">
        <v>37.225999999999999</v>
      </c>
      <c r="EJ20" t="s">
        <v>364</v>
      </c>
      <c r="EM20" t="s">
        <v>313</v>
      </c>
      <c r="EN20">
        <v>3954.4209999999998</v>
      </c>
      <c r="EO20" t="s">
        <v>394</v>
      </c>
      <c r="ER20" t="s">
        <v>313</v>
      </c>
      <c r="ES20">
        <v>104.11199999999999</v>
      </c>
      <c r="ET20" t="s">
        <v>313</v>
      </c>
      <c r="EW20" t="s">
        <v>313</v>
      </c>
      <c r="EX20">
        <v>297.58</v>
      </c>
      <c r="EY20" t="s">
        <v>313</v>
      </c>
      <c r="FB20" t="s">
        <v>313</v>
      </c>
      <c r="FC20">
        <v>4349.43</v>
      </c>
      <c r="FD20" t="s">
        <v>335</v>
      </c>
      <c r="FG20" t="s">
        <v>313</v>
      </c>
      <c r="FH20">
        <v>4194.1679999999997</v>
      </c>
      <c r="FI20" t="s">
        <v>328</v>
      </c>
      <c r="FL20" t="s">
        <v>313</v>
      </c>
      <c r="FM20">
        <v>55.648000000000003</v>
      </c>
      <c r="FN20" t="s">
        <v>328</v>
      </c>
      <c r="FQ20" t="s">
        <v>313</v>
      </c>
      <c r="FR20">
        <v>1850.6479999999999</v>
      </c>
      <c r="FS20" t="s">
        <v>341</v>
      </c>
      <c r="FV20" t="s">
        <v>313</v>
      </c>
      <c r="FW20">
        <v>0</v>
      </c>
      <c r="FX20" t="s">
        <v>328</v>
      </c>
      <c r="GA20" t="s">
        <v>313</v>
      </c>
      <c r="GB20">
        <v>738.08100000000002</v>
      </c>
      <c r="GC20" t="s">
        <v>395</v>
      </c>
      <c r="GF20" t="s">
        <v>313</v>
      </c>
      <c r="GG20">
        <v>7210.2349999999997</v>
      </c>
      <c r="GH20" t="s">
        <v>328</v>
      </c>
      <c r="GK20" t="s">
        <v>313</v>
      </c>
      <c r="GL20">
        <v>1771.422</v>
      </c>
      <c r="GM20" t="s">
        <v>337</v>
      </c>
      <c r="GP20" t="s">
        <v>313</v>
      </c>
      <c r="GQ20">
        <v>0</v>
      </c>
      <c r="GR20" t="s">
        <v>338</v>
      </c>
      <c r="GS20">
        <v>0.191</v>
      </c>
      <c r="GT20">
        <v>2.9169999999999998</v>
      </c>
      <c r="GU20" t="s">
        <v>338</v>
      </c>
      <c r="GV20">
        <v>0</v>
      </c>
      <c r="GW20" t="s">
        <v>313</v>
      </c>
      <c r="GX20">
        <v>0.441</v>
      </c>
      <c r="GY20">
        <v>6.7430000000000003</v>
      </c>
      <c r="GZ20" t="s">
        <v>313</v>
      </c>
      <c r="HA20">
        <v>15695.338</v>
      </c>
      <c r="HB20" t="s">
        <v>339</v>
      </c>
      <c r="HE20" t="s">
        <v>313</v>
      </c>
      <c r="HF20">
        <v>101.687</v>
      </c>
      <c r="HG20" t="s">
        <v>328</v>
      </c>
      <c r="HJ20" t="s">
        <v>313</v>
      </c>
      <c r="HK20">
        <v>127.697</v>
      </c>
      <c r="HL20" t="s">
        <v>328</v>
      </c>
      <c r="HO20" t="s">
        <v>313</v>
      </c>
      <c r="HP20">
        <v>1289.874</v>
      </c>
      <c r="HQ20" t="s">
        <v>328</v>
      </c>
      <c r="HT20" t="s">
        <v>313</v>
      </c>
      <c r="HU20">
        <v>16018.451999999999</v>
      </c>
      <c r="HV20" t="s">
        <v>340</v>
      </c>
      <c r="HY20" t="s">
        <v>313</v>
      </c>
      <c r="HZ20">
        <v>1130.8240000000001</v>
      </c>
      <c r="IA20" t="s">
        <v>327</v>
      </c>
      <c r="ID20" t="s">
        <v>313</v>
      </c>
      <c r="IE20">
        <v>321.27100000000002</v>
      </c>
      <c r="IF20" t="s">
        <v>306</v>
      </c>
      <c r="II20" t="s">
        <v>313</v>
      </c>
      <c r="IJ20">
        <v>442.375</v>
      </c>
      <c r="IK20" t="s">
        <v>2332</v>
      </c>
      <c r="IN20" t="s">
        <v>313</v>
      </c>
    </row>
    <row r="21" spans="1:248">
      <c r="A21">
        <v>19</v>
      </c>
      <c r="B21" t="s">
        <v>483</v>
      </c>
      <c r="C21" t="s">
        <v>443</v>
      </c>
      <c r="D21" t="s">
        <v>484</v>
      </c>
      <c r="E21" t="s">
        <v>485</v>
      </c>
      <c r="F21" t="s">
        <v>486</v>
      </c>
      <c r="G21" t="s">
        <v>311</v>
      </c>
      <c r="H21" t="s">
        <v>487</v>
      </c>
      <c r="I21" t="s">
        <v>313</v>
      </c>
      <c r="J21" t="s">
        <v>313</v>
      </c>
      <c r="K21" t="s">
        <v>313</v>
      </c>
      <c r="L21" t="s">
        <v>313</v>
      </c>
      <c r="M21">
        <v>19</v>
      </c>
      <c r="N21">
        <v>7695.4989999999998</v>
      </c>
      <c r="O21" t="s">
        <v>314</v>
      </c>
      <c r="R21" t="s">
        <v>313</v>
      </c>
      <c r="S21">
        <v>2736.7460000000001</v>
      </c>
      <c r="T21" t="s">
        <v>315</v>
      </c>
      <c r="W21" t="s">
        <v>313</v>
      </c>
      <c r="X21">
        <v>535.10799999999995</v>
      </c>
      <c r="Y21" t="s">
        <v>316</v>
      </c>
      <c r="AB21" t="s">
        <v>313</v>
      </c>
      <c r="AC21">
        <v>2206.7539999999999</v>
      </c>
      <c r="AD21" t="s">
        <v>317</v>
      </c>
      <c r="AG21" t="s">
        <v>313</v>
      </c>
      <c r="AH21">
        <v>618.67100000000005</v>
      </c>
      <c r="AI21" t="s">
        <v>318</v>
      </c>
      <c r="AL21" t="s">
        <v>313</v>
      </c>
      <c r="AM21">
        <v>0</v>
      </c>
      <c r="AN21" t="s">
        <v>319</v>
      </c>
      <c r="AO21">
        <v>100</v>
      </c>
      <c r="AP21">
        <v>353.28199999999998</v>
      </c>
      <c r="AQ21" t="s">
        <v>319</v>
      </c>
      <c r="AR21">
        <v>14.746</v>
      </c>
      <c r="AS21" t="s">
        <v>402</v>
      </c>
      <c r="AV21" t="s">
        <v>313</v>
      </c>
      <c r="AW21">
        <v>1743.9059999999999</v>
      </c>
      <c r="AX21" t="s">
        <v>341</v>
      </c>
      <c r="BA21" t="s">
        <v>313</v>
      </c>
      <c r="BB21">
        <v>1127.162</v>
      </c>
      <c r="BC21" t="s">
        <v>322</v>
      </c>
      <c r="BF21" t="s">
        <v>313</v>
      </c>
      <c r="BG21">
        <v>89.745000000000005</v>
      </c>
      <c r="BH21" t="s">
        <v>488</v>
      </c>
      <c r="BK21" t="s">
        <v>313</v>
      </c>
      <c r="BL21">
        <v>210.44499999999999</v>
      </c>
      <c r="BM21" t="s">
        <v>449</v>
      </c>
      <c r="BP21" t="s">
        <v>313</v>
      </c>
      <c r="BQ21">
        <v>137.33500000000001</v>
      </c>
      <c r="BR21" t="s">
        <v>374</v>
      </c>
      <c r="BU21" t="s">
        <v>313</v>
      </c>
      <c r="BV21">
        <v>4.1900000000000004</v>
      </c>
      <c r="BW21" t="s">
        <v>489</v>
      </c>
      <c r="BZ21" t="s">
        <v>313</v>
      </c>
      <c r="CA21">
        <v>0</v>
      </c>
      <c r="CB21" t="s">
        <v>426</v>
      </c>
      <c r="CC21">
        <v>100</v>
      </c>
      <c r="CD21">
        <v>353.28199999999998</v>
      </c>
      <c r="CE21" t="s">
        <v>426</v>
      </c>
      <c r="CF21">
        <v>828.60699999999997</v>
      </c>
      <c r="CG21" t="s">
        <v>328</v>
      </c>
      <c r="CJ21" t="s">
        <v>313</v>
      </c>
      <c r="CK21">
        <v>697.46600000000001</v>
      </c>
      <c r="CL21" t="s">
        <v>328</v>
      </c>
      <c r="CO21" t="s">
        <v>313</v>
      </c>
      <c r="CP21">
        <v>83.183000000000007</v>
      </c>
      <c r="CQ21" t="s">
        <v>451</v>
      </c>
      <c r="CT21" t="s">
        <v>313</v>
      </c>
      <c r="CU21">
        <v>302.24900000000002</v>
      </c>
      <c r="CV21" t="s">
        <v>313</v>
      </c>
      <c r="CY21" t="s">
        <v>313</v>
      </c>
      <c r="CZ21">
        <v>0</v>
      </c>
      <c r="DA21" t="s">
        <v>313</v>
      </c>
      <c r="DB21">
        <v>99.997</v>
      </c>
      <c r="DC21">
        <v>353.27100000000002</v>
      </c>
      <c r="DD21" t="s">
        <v>313</v>
      </c>
      <c r="DE21">
        <v>1935.242</v>
      </c>
      <c r="DF21" t="s">
        <v>330</v>
      </c>
      <c r="DI21" t="s">
        <v>313</v>
      </c>
      <c r="DJ21">
        <v>31.428999999999998</v>
      </c>
      <c r="DK21" t="s">
        <v>341</v>
      </c>
      <c r="DN21" t="s">
        <v>313</v>
      </c>
      <c r="DO21">
        <v>1687.2529999999999</v>
      </c>
      <c r="DP21" t="s">
        <v>321</v>
      </c>
      <c r="DS21" t="s">
        <v>313</v>
      </c>
      <c r="DT21">
        <v>187.87</v>
      </c>
      <c r="DU21" t="s">
        <v>332</v>
      </c>
      <c r="DX21" t="s">
        <v>313</v>
      </c>
      <c r="DY21">
        <v>542.88599999999997</v>
      </c>
      <c r="DZ21" t="s">
        <v>328</v>
      </c>
      <c r="EC21" t="s">
        <v>313</v>
      </c>
      <c r="ED21">
        <v>5047.7039999999997</v>
      </c>
      <c r="EE21" t="s">
        <v>306</v>
      </c>
      <c r="EH21" t="s">
        <v>313</v>
      </c>
      <c r="EI21">
        <v>33.982999999999997</v>
      </c>
      <c r="EJ21" t="s">
        <v>364</v>
      </c>
      <c r="EM21" t="s">
        <v>313</v>
      </c>
      <c r="EN21">
        <v>4049.1489999999999</v>
      </c>
      <c r="EO21" t="s">
        <v>394</v>
      </c>
      <c r="ER21" t="s">
        <v>313</v>
      </c>
      <c r="ES21">
        <v>188.29900000000001</v>
      </c>
      <c r="ET21" t="s">
        <v>313</v>
      </c>
      <c r="EW21" t="s">
        <v>313</v>
      </c>
      <c r="EX21">
        <v>240.64699999999999</v>
      </c>
      <c r="EY21" t="s">
        <v>313</v>
      </c>
      <c r="FB21" t="s">
        <v>313</v>
      </c>
      <c r="FC21">
        <v>4437.4470000000001</v>
      </c>
      <c r="FD21" t="s">
        <v>335</v>
      </c>
      <c r="FG21" t="s">
        <v>313</v>
      </c>
      <c r="FH21">
        <v>4205.3590000000004</v>
      </c>
      <c r="FI21" t="s">
        <v>328</v>
      </c>
      <c r="FL21" t="s">
        <v>313</v>
      </c>
      <c r="FM21">
        <v>102.99299999999999</v>
      </c>
      <c r="FN21" t="s">
        <v>328</v>
      </c>
      <c r="FQ21" t="s">
        <v>313</v>
      </c>
      <c r="FR21">
        <v>1941.857</v>
      </c>
      <c r="FS21" t="s">
        <v>341</v>
      </c>
      <c r="FV21" t="s">
        <v>313</v>
      </c>
      <c r="FW21">
        <v>54.988</v>
      </c>
      <c r="FX21" t="s">
        <v>328</v>
      </c>
      <c r="GA21" t="s">
        <v>313</v>
      </c>
      <c r="GB21">
        <v>798.49300000000005</v>
      </c>
      <c r="GC21" t="s">
        <v>395</v>
      </c>
      <c r="GF21" t="s">
        <v>313</v>
      </c>
      <c r="GG21">
        <v>7142.6120000000001</v>
      </c>
      <c r="GH21" t="s">
        <v>328</v>
      </c>
      <c r="GK21" t="s">
        <v>313</v>
      </c>
      <c r="GL21">
        <v>1725.001</v>
      </c>
      <c r="GM21" t="s">
        <v>337</v>
      </c>
      <c r="GP21" t="s">
        <v>313</v>
      </c>
      <c r="GQ21">
        <v>41.091999999999999</v>
      </c>
      <c r="GR21" t="s">
        <v>452</v>
      </c>
      <c r="GU21" t="s">
        <v>313</v>
      </c>
      <c r="GV21">
        <v>0</v>
      </c>
      <c r="GW21" t="s">
        <v>313</v>
      </c>
      <c r="GX21">
        <v>3.0000000000000001E-3</v>
      </c>
      <c r="GY21">
        <v>1.0999999999999999E-2</v>
      </c>
      <c r="GZ21" t="s">
        <v>313</v>
      </c>
      <c r="HA21">
        <v>15787.218999999999</v>
      </c>
      <c r="HB21" t="s">
        <v>339</v>
      </c>
      <c r="HE21" t="s">
        <v>313</v>
      </c>
      <c r="HF21">
        <v>196.28299999999999</v>
      </c>
      <c r="HG21" t="s">
        <v>328</v>
      </c>
      <c r="HJ21" t="s">
        <v>313</v>
      </c>
      <c r="HK21">
        <v>181.33500000000001</v>
      </c>
      <c r="HL21" t="s">
        <v>328</v>
      </c>
      <c r="HO21" t="s">
        <v>313</v>
      </c>
      <c r="HP21">
        <v>1280.5709999999999</v>
      </c>
      <c r="HQ21" t="s">
        <v>328</v>
      </c>
      <c r="HT21" t="s">
        <v>313</v>
      </c>
      <c r="HU21">
        <v>15996.453</v>
      </c>
      <c r="HV21" t="s">
        <v>340</v>
      </c>
      <c r="HY21" t="s">
        <v>313</v>
      </c>
      <c r="HZ21">
        <v>1125.4739999999999</v>
      </c>
      <c r="IA21" t="s">
        <v>327</v>
      </c>
      <c r="ID21" t="s">
        <v>313</v>
      </c>
      <c r="IE21">
        <v>267.05799999999999</v>
      </c>
      <c r="IF21" t="s">
        <v>306</v>
      </c>
      <c r="II21" t="s">
        <v>313</v>
      </c>
      <c r="IJ21">
        <v>449.94299999999998</v>
      </c>
      <c r="IK21" t="s">
        <v>2332</v>
      </c>
      <c r="IN21" t="s">
        <v>313</v>
      </c>
    </row>
    <row r="22" spans="1:248">
      <c r="A22">
        <v>20</v>
      </c>
      <c r="B22" t="s">
        <v>490</v>
      </c>
      <c r="C22" t="s">
        <v>443</v>
      </c>
      <c r="D22" t="s">
        <v>491</v>
      </c>
      <c r="E22" t="s">
        <v>492</v>
      </c>
      <c r="F22" t="s">
        <v>493</v>
      </c>
      <c r="G22" t="s">
        <v>311</v>
      </c>
      <c r="H22" t="s">
        <v>487</v>
      </c>
      <c r="I22" t="s">
        <v>313</v>
      </c>
      <c r="J22" t="s">
        <v>313</v>
      </c>
      <c r="K22" t="s">
        <v>313</v>
      </c>
      <c r="L22" t="s">
        <v>313</v>
      </c>
      <c r="M22">
        <v>20</v>
      </c>
      <c r="N22">
        <v>7696.47</v>
      </c>
      <c r="O22" t="s">
        <v>314</v>
      </c>
      <c r="R22" t="s">
        <v>313</v>
      </c>
      <c r="S22">
        <v>2656.415</v>
      </c>
      <c r="T22" t="s">
        <v>315</v>
      </c>
      <c r="W22" t="s">
        <v>313</v>
      </c>
      <c r="X22">
        <v>492.94799999999998</v>
      </c>
      <c r="Y22" t="s">
        <v>316</v>
      </c>
      <c r="AB22" t="s">
        <v>313</v>
      </c>
      <c r="AC22">
        <v>2203.46</v>
      </c>
      <c r="AD22" t="s">
        <v>317</v>
      </c>
      <c r="AG22" t="s">
        <v>313</v>
      </c>
      <c r="AH22">
        <v>598.95899999999995</v>
      </c>
      <c r="AI22" t="s">
        <v>318</v>
      </c>
      <c r="AL22" t="s">
        <v>313</v>
      </c>
      <c r="AM22">
        <v>0</v>
      </c>
      <c r="AN22" t="s">
        <v>319</v>
      </c>
      <c r="AO22">
        <v>100</v>
      </c>
      <c r="AP22">
        <v>4848.8459999999995</v>
      </c>
      <c r="AQ22" t="s">
        <v>319</v>
      </c>
      <c r="AR22">
        <v>0</v>
      </c>
      <c r="AS22" t="s">
        <v>402</v>
      </c>
      <c r="AT22">
        <v>52.804000000000002</v>
      </c>
      <c r="AU22">
        <v>2560.3609999999999</v>
      </c>
      <c r="AV22" t="s">
        <v>402</v>
      </c>
      <c r="AW22">
        <v>1758.0409999999999</v>
      </c>
      <c r="AX22" t="s">
        <v>341</v>
      </c>
      <c r="BA22" t="s">
        <v>313</v>
      </c>
      <c r="BB22">
        <v>1139.2070000000001</v>
      </c>
      <c r="BC22" t="s">
        <v>322</v>
      </c>
      <c r="BF22" t="s">
        <v>313</v>
      </c>
      <c r="BG22">
        <v>13.755000000000001</v>
      </c>
      <c r="BH22" t="s">
        <v>488</v>
      </c>
      <c r="BK22" t="s">
        <v>313</v>
      </c>
      <c r="BL22">
        <v>157.547</v>
      </c>
      <c r="BM22" t="s">
        <v>449</v>
      </c>
      <c r="BP22" t="s">
        <v>313</v>
      </c>
      <c r="BQ22">
        <v>119.242</v>
      </c>
      <c r="BR22" t="s">
        <v>374</v>
      </c>
      <c r="BU22" t="s">
        <v>313</v>
      </c>
      <c r="BV22">
        <v>9.5289999999999999</v>
      </c>
      <c r="BW22" t="s">
        <v>450</v>
      </c>
      <c r="BZ22" t="s">
        <v>313</v>
      </c>
      <c r="CA22">
        <v>0</v>
      </c>
      <c r="CB22" t="s">
        <v>426</v>
      </c>
      <c r="CC22">
        <v>100</v>
      </c>
      <c r="CD22">
        <v>4848.8459999999995</v>
      </c>
      <c r="CE22" t="s">
        <v>426</v>
      </c>
      <c r="CF22">
        <v>748.20600000000002</v>
      </c>
      <c r="CG22" t="s">
        <v>328</v>
      </c>
      <c r="CJ22" t="s">
        <v>313</v>
      </c>
      <c r="CK22">
        <v>694.68499999999995</v>
      </c>
      <c r="CL22" t="s">
        <v>328</v>
      </c>
      <c r="CO22" t="s">
        <v>313</v>
      </c>
      <c r="CP22">
        <v>19.43</v>
      </c>
      <c r="CQ22" t="s">
        <v>451</v>
      </c>
      <c r="CT22" t="s">
        <v>313</v>
      </c>
      <c r="CU22">
        <v>245.46600000000001</v>
      </c>
      <c r="CV22" t="s">
        <v>313</v>
      </c>
      <c r="CY22" t="s">
        <v>313</v>
      </c>
      <c r="CZ22">
        <v>0</v>
      </c>
      <c r="DA22" t="s">
        <v>313</v>
      </c>
      <c r="DB22">
        <v>98.537000000000006</v>
      </c>
      <c r="DC22">
        <v>4777.9229999999998</v>
      </c>
      <c r="DD22" t="s">
        <v>313</v>
      </c>
      <c r="DE22">
        <v>1886.23</v>
      </c>
      <c r="DF22" t="s">
        <v>330</v>
      </c>
      <c r="DI22" t="s">
        <v>313</v>
      </c>
      <c r="DJ22">
        <v>4.0140000000000002</v>
      </c>
      <c r="DK22" t="s">
        <v>341</v>
      </c>
      <c r="DN22" t="s">
        <v>313</v>
      </c>
      <c r="DO22">
        <v>1667.155</v>
      </c>
      <c r="DP22" t="s">
        <v>321</v>
      </c>
      <c r="DS22" t="s">
        <v>313</v>
      </c>
      <c r="DT22">
        <v>123.256</v>
      </c>
      <c r="DU22" t="s">
        <v>332</v>
      </c>
      <c r="DX22" t="s">
        <v>313</v>
      </c>
      <c r="DY22">
        <v>477.31</v>
      </c>
      <c r="DZ22" t="s">
        <v>328</v>
      </c>
      <c r="EC22" t="s">
        <v>313</v>
      </c>
      <c r="ED22">
        <v>5057.22</v>
      </c>
      <c r="EE22" t="s">
        <v>306</v>
      </c>
      <c r="EH22" t="s">
        <v>313</v>
      </c>
      <c r="EI22">
        <v>29.683</v>
      </c>
      <c r="EJ22" t="s">
        <v>333</v>
      </c>
      <c r="EM22" t="s">
        <v>313</v>
      </c>
      <c r="EN22">
        <v>3995.2919999999999</v>
      </c>
      <c r="EO22" t="s">
        <v>494</v>
      </c>
      <c r="ER22" t="s">
        <v>313</v>
      </c>
      <c r="ES22">
        <v>168.345</v>
      </c>
      <c r="ET22" t="s">
        <v>313</v>
      </c>
      <c r="EW22" t="s">
        <v>313</v>
      </c>
      <c r="EX22">
        <v>160.55699999999999</v>
      </c>
      <c r="EY22" t="s">
        <v>313</v>
      </c>
      <c r="FB22" t="s">
        <v>313</v>
      </c>
      <c r="FC22">
        <v>4414.3</v>
      </c>
      <c r="FD22" t="s">
        <v>335</v>
      </c>
      <c r="FG22" t="s">
        <v>313</v>
      </c>
      <c r="FH22">
        <v>4218.5230000000001</v>
      </c>
      <c r="FI22" t="s">
        <v>328</v>
      </c>
      <c r="FL22" t="s">
        <v>313</v>
      </c>
      <c r="FM22">
        <v>54.954000000000001</v>
      </c>
      <c r="FN22" t="s">
        <v>328</v>
      </c>
      <c r="FQ22" t="s">
        <v>313</v>
      </c>
      <c r="FR22">
        <v>1890.06</v>
      </c>
      <c r="FS22" t="s">
        <v>341</v>
      </c>
      <c r="FV22" t="s">
        <v>313</v>
      </c>
      <c r="FW22">
        <v>34.354999999999997</v>
      </c>
      <c r="FX22" t="s">
        <v>328</v>
      </c>
      <c r="GA22" t="s">
        <v>313</v>
      </c>
      <c r="GB22">
        <v>792.75800000000004</v>
      </c>
      <c r="GC22" t="s">
        <v>395</v>
      </c>
      <c r="GF22" t="s">
        <v>313</v>
      </c>
      <c r="GG22">
        <v>7068.2520000000004</v>
      </c>
      <c r="GH22" t="s">
        <v>328</v>
      </c>
      <c r="GK22" t="s">
        <v>313</v>
      </c>
      <c r="GL22">
        <v>1710.297</v>
      </c>
      <c r="GM22" t="s">
        <v>337</v>
      </c>
      <c r="GP22" t="s">
        <v>313</v>
      </c>
      <c r="GQ22">
        <v>0</v>
      </c>
      <c r="GR22" t="s">
        <v>452</v>
      </c>
      <c r="GS22">
        <v>0.69799999999999995</v>
      </c>
      <c r="GT22">
        <v>33.847999999999999</v>
      </c>
      <c r="GU22" t="s">
        <v>452</v>
      </c>
      <c r="GV22">
        <v>0</v>
      </c>
      <c r="GW22" t="s">
        <v>313</v>
      </c>
      <c r="GX22">
        <v>1.4630000000000001</v>
      </c>
      <c r="GY22">
        <v>70.923000000000002</v>
      </c>
      <c r="GZ22" t="s">
        <v>313</v>
      </c>
      <c r="HA22">
        <v>15735.607</v>
      </c>
      <c r="HB22" t="s">
        <v>339</v>
      </c>
      <c r="HE22" t="s">
        <v>313</v>
      </c>
      <c r="HF22">
        <v>155.21899999999999</v>
      </c>
      <c r="HG22" t="s">
        <v>328</v>
      </c>
      <c r="HJ22" t="s">
        <v>313</v>
      </c>
      <c r="HK22">
        <v>134.26599999999999</v>
      </c>
      <c r="HL22" t="s">
        <v>328</v>
      </c>
      <c r="HO22" t="s">
        <v>313</v>
      </c>
      <c r="HP22">
        <v>1289.3920000000001</v>
      </c>
      <c r="HQ22" t="s">
        <v>328</v>
      </c>
      <c r="HT22" t="s">
        <v>313</v>
      </c>
      <c r="HU22">
        <v>15997.088</v>
      </c>
      <c r="HV22" t="s">
        <v>340</v>
      </c>
      <c r="HY22" t="s">
        <v>313</v>
      </c>
      <c r="HZ22">
        <v>1137.663</v>
      </c>
      <c r="IA22" t="s">
        <v>327</v>
      </c>
      <c r="ID22" t="s">
        <v>313</v>
      </c>
      <c r="IE22">
        <v>254.73699999999999</v>
      </c>
      <c r="IF22" t="s">
        <v>306</v>
      </c>
      <c r="II22" t="s">
        <v>313</v>
      </c>
      <c r="IJ22">
        <v>455.67700000000002</v>
      </c>
      <c r="IK22" t="s">
        <v>2332</v>
      </c>
      <c r="IN22" t="s">
        <v>313</v>
      </c>
    </row>
    <row r="23" spans="1:248">
      <c r="A23">
        <v>21</v>
      </c>
      <c r="B23" t="s">
        <v>495</v>
      </c>
      <c r="C23" t="s">
        <v>496</v>
      </c>
      <c r="D23" t="s">
        <v>444</v>
      </c>
      <c r="E23" t="s">
        <v>497</v>
      </c>
      <c r="F23" t="s">
        <v>498</v>
      </c>
      <c r="G23" t="s">
        <v>311</v>
      </c>
      <c r="H23" t="s">
        <v>499</v>
      </c>
      <c r="I23" t="s">
        <v>313</v>
      </c>
      <c r="J23" t="s">
        <v>313</v>
      </c>
      <c r="K23" t="s">
        <v>313</v>
      </c>
      <c r="L23" t="s">
        <v>313</v>
      </c>
      <c r="M23">
        <v>21</v>
      </c>
      <c r="N23">
        <v>7636.3230000000003</v>
      </c>
      <c r="O23" t="s">
        <v>314</v>
      </c>
      <c r="R23" t="s">
        <v>313</v>
      </c>
      <c r="S23">
        <v>2754.8530000000001</v>
      </c>
      <c r="T23" t="s">
        <v>315</v>
      </c>
      <c r="W23" t="s">
        <v>313</v>
      </c>
      <c r="X23">
        <v>669.56700000000001</v>
      </c>
      <c r="Y23" t="s">
        <v>316</v>
      </c>
      <c r="AB23" t="s">
        <v>313</v>
      </c>
      <c r="AC23">
        <v>2176.663</v>
      </c>
      <c r="AD23" t="s">
        <v>317</v>
      </c>
      <c r="AG23" t="s">
        <v>313</v>
      </c>
      <c r="AH23">
        <v>452.88499999999999</v>
      </c>
      <c r="AI23" t="s">
        <v>318</v>
      </c>
      <c r="AL23" t="s">
        <v>313</v>
      </c>
      <c r="AM23">
        <v>0</v>
      </c>
      <c r="AN23" t="s">
        <v>319</v>
      </c>
      <c r="AO23">
        <v>100</v>
      </c>
      <c r="AP23">
        <v>664.03700000000003</v>
      </c>
      <c r="AQ23" t="s">
        <v>319</v>
      </c>
      <c r="AR23">
        <v>135.57499999999999</v>
      </c>
      <c r="AS23" t="s">
        <v>402</v>
      </c>
      <c r="AV23" t="s">
        <v>313</v>
      </c>
      <c r="AW23">
        <v>1618.826</v>
      </c>
      <c r="AX23" t="s">
        <v>341</v>
      </c>
      <c r="BA23" t="s">
        <v>313</v>
      </c>
      <c r="BB23">
        <v>987.81799999999998</v>
      </c>
      <c r="BC23" t="s">
        <v>322</v>
      </c>
      <c r="BF23" t="s">
        <v>313</v>
      </c>
      <c r="BG23">
        <v>68.411000000000001</v>
      </c>
      <c r="BH23" t="s">
        <v>500</v>
      </c>
      <c r="BK23" t="s">
        <v>313</v>
      </c>
      <c r="BL23">
        <v>347.786</v>
      </c>
      <c r="BM23" t="s">
        <v>441</v>
      </c>
      <c r="BP23" t="s">
        <v>313</v>
      </c>
      <c r="BQ23">
        <v>223.709</v>
      </c>
      <c r="BR23" t="s">
        <v>374</v>
      </c>
      <c r="BU23" t="s">
        <v>313</v>
      </c>
      <c r="BV23">
        <v>13.781000000000001</v>
      </c>
      <c r="BW23" t="s">
        <v>489</v>
      </c>
      <c r="BZ23" t="s">
        <v>313</v>
      </c>
      <c r="CA23">
        <v>0</v>
      </c>
      <c r="CB23" t="s">
        <v>426</v>
      </c>
      <c r="CC23">
        <v>99.742999999999995</v>
      </c>
      <c r="CD23">
        <v>662.33</v>
      </c>
      <c r="CE23" t="s">
        <v>426</v>
      </c>
      <c r="CF23">
        <v>859.76099999999997</v>
      </c>
      <c r="CG23" t="s">
        <v>328</v>
      </c>
      <c r="CJ23" t="s">
        <v>313</v>
      </c>
      <c r="CK23">
        <v>606.34100000000001</v>
      </c>
      <c r="CL23" t="s">
        <v>328</v>
      </c>
      <c r="CO23" t="s">
        <v>313</v>
      </c>
      <c r="CP23">
        <v>0</v>
      </c>
      <c r="CQ23" t="s">
        <v>501</v>
      </c>
      <c r="CR23">
        <v>0</v>
      </c>
      <c r="CS23">
        <v>3.0000000000000001E-3</v>
      </c>
      <c r="CT23" t="s">
        <v>501</v>
      </c>
      <c r="CU23">
        <v>429.26900000000001</v>
      </c>
      <c r="CV23" t="s">
        <v>313</v>
      </c>
      <c r="CY23" t="s">
        <v>313</v>
      </c>
      <c r="CZ23">
        <v>0</v>
      </c>
      <c r="DA23" t="s">
        <v>313</v>
      </c>
      <c r="DB23">
        <v>99.998999999999995</v>
      </c>
      <c r="DC23">
        <v>664.02800000000002</v>
      </c>
      <c r="DD23" t="s">
        <v>313</v>
      </c>
      <c r="DE23">
        <v>2084.8510000000001</v>
      </c>
      <c r="DF23" t="s">
        <v>330</v>
      </c>
      <c r="DI23" t="s">
        <v>313</v>
      </c>
      <c r="DJ23">
        <v>184.03700000000001</v>
      </c>
      <c r="DK23" t="s">
        <v>341</v>
      </c>
      <c r="DN23" t="s">
        <v>313</v>
      </c>
      <c r="DO23">
        <v>1755.2840000000001</v>
      </c>
      <c r="DP23" t="s">
        <v>321</v>
      </c>
      <c r="DS23" t="s">
        <v>313</v>
      </c>
      <c r="DT23">
        <v>93.573999999999998</v>
      </c>
      <c r="DU23" t="s">
        <v>332</v>
      </c>
      <c r="DX23" t="s">
        <v>313</v>
      </c>
      <c r="DY23">
        <v>503.96199999999999</v>
      </c>
      <c r="DZ23" t="s">
        <v>328</v>
      </c>
      <c r="EC23" t="s">
        <v>313</v>
      </c>
      <c r="ED23">
        <v>4941.4719999999998</v>
      </c>
      <c r="EE23" t="s">
        <v>306</v>
      </c>
      <c r="EH23" t="s">
        <v>313</v>
      </c>
      <c r="EI23">
        <v>0</v>
      </c>
      <c r="EJ23" t="s">
        <v>333</v>
      </c>
      <c r="EK23">
        <v>0</v>
      </c>
      <c r="EL23">
        <v>0</v>
      </c>
      <c r="EM23" t="s">
        <v>333</v>
      </c>
      <c r="EN23">
        <v>3978.567</v>
      </c>
      <c r="EO23" t="s">
        <v>494</v>
      </c>
      <c r="ER23" t="s">
        <v>313</v>
      </c>
      <c r="ES23">
        <v>59.814999999999998</v>
      </c>
      <c r="ET23" t="s">
        <v>313</v>
      </c>
      <c r="EW23" t="s">
        <v>313</v>
      </c>
      <c r="EX23">
        <v>297.00900000000001</v>
      </c>
      <c r="EY23" t="s">
        <v>313</v>
      </c>
      <c r="FB23" t="s">
        <v>313</v>
      </c>
      <c r="FC23">
        <v>4515.8609999999999</v>
      </c>
      <c r="FD23" t="s">
        <v>335</v>
      </c>
      <c r="FG23" t="s">
        <v>313</v>
      </c>
      <c r="FH23">
        <v>4082.0859999999998</v>
      </c>
      <c r="FI23" t="s">
        <v>328</v>
      </c>
      <c r="FL23" t="s">
        <v>313</v>
      </c>
      <c r="FM23">
        <v>154.08099999999999</v>
      </c>
      <c r="FN23" t="s">
        <v>328</v>
      </c>
      <c r="FQ23" t="s">
        <v>313</v>
      </c>
      <c r="FR23">
        <v>2098.0590000000002</v>
      </c>
      <c r="FS23" t="s">
        <v>341</v>
      </c>
      <c r="FV23" t="s">
        <v>313</v>
      </c>
      <c r="FW23">
        <v>132.078</v>
      </c>
      <c r="FX23" t="s">
        <v>328</v>
      </c>
      <c r="GA23" t="s">
        <v>313</v>
      </c>
      <c r="GB23">
        <v>796.55799999999999</v>
      </c>
      <c r="GC23" t="s">
        <v>395</v>
      </c>
      <c r="GF23" t="s">
        <v>313</v>
      </c>
      <c r="GG23">
        <v>7111.88</v>
      </c>
      <c r="GH23" t="s">
        <v>328</v>
      </c>
      <c r="GK23" t="s">
        <v>313</v>
      </c>
      <c r="GL23">
        <v>1560.0820000000001</v>
      </c>
      <c r="GM23" t="s">
        <v>337</v>
      </c>
      <c r="GP23" t="s">
        <v>313</v>
      </c>
      <c r="GQ23">
        <v>171.16800000000001</v>
      </c>
      <c r="GR23" t="s">
        <v>502</v>
      </c>
      <c r="GU23" t="s">
        <v>313</v>
      </c>
      <c r="GV23">
        <v>0</v>
      </c>
      <c r="GW23" t="s">
        <v>313</v>
      </c>
      <c r="GX23">
        <v>1E-3</v>
      </c>
      <c r="GY23">
        <v>5.0000000000000001E-3</v>
      </c>
      <c r="GZ23" t="s">
        <v>313</v>
      </c>
      <c r="HA23">
        <v>15942.679</v>
      </c>
      <c r="HB23" t="s">
        <v>339</v>
      </c>
      <c r="HE23" t="s">
        <v>313</v>
      </c>
      <c r="HF23">
        <v>341.74400000000003</v>
      </c>
      <c r="HG23" t="s">
        <v>328</v>
      </c>
      <c r="HJ23" t="s">
        <v>313</v>
      </c>
      <c r="HK23">
        <v>328.21300000000002</v>
      </c>
      <c r="HL23" t="s">
        <v>328</v>
      </c>
      <c r="HO23" t="s">
        <v>313</v>
      </c>
      <c r="HP23">
        <v>1133.9000000000001</v>
      </c>
      <c r="HQ23" t="s">
        <v>328</v>
      </c>
      <c r="HT23" t="s">
        <v>313</v>
      </c>
      <c r="HU23">
        <v>15839.209000000001</v>
      </c>
      <c r="HV23" t="s">
        <v>340</v>
      </c>
      <c r="HY23" t="s">
        <v>313</v>
      </c>
      <c r="HZ23">
        <v>986.46100000000001</v>
      </c>
      <c r="IA23" t="s">
        <v>327</v>
      </c>
      <c r="ID23" t="s">
        <v>313</v>
      </c>
      <c r="IE23">
        <v>102.489</v>
      </c>
      <c r="IF23" t="s">
        <v>306</v>
      </c>
      <c r="II23" t="s">
        <v>313</v>
      </c>
      <c r="IJ23">
        <v>296.76100000000002</v>
      </c>
      <c r="IK23" t="s">
        <v>2332</v>
      </c>
      <c r="IN23" t="s">
        <v>313</v>
      </c>
    </row>
    <row r="24" spans="1:248">
      <c r="A24">
        <v>22</v>
      </c>
      <c r="B24" t="s">
        <v>503</v>
      </c>
      <c r="C24" t="s">
        <v>449</v>
      </c>
      <c r="D24" t="s">
        <v>504</v>
      </c>
      <c r="E24" t="s">
        <v>505</v>
      </c>
      <c r="F24" t="s">
        <v>506</v>
      </c>
      <c r="G24" t="s">
        <v>476</v>
      </c>
      <c r="H24" t="s">
        <v>507</v>
      </c>
      <c r="I24" t="s">
        <v>313</v>
      </c>
      <c r="J24" t="s">
        <v>346</v>
      </c>
      <c r="K24" t="s">
        <v>313</v>
      </c>
      <c r="L24" t="s">
        <v>313</v>
      </c>
      <c r="M24">
        <v>22</v>
      </c>
      <c r="N24">
        <v>7671.1859999999997</v>
      </c>
      <c r="O24" t="s">
        <v>314</v>
      </c>
      <c r="R24" t="s">
        <v>313</v>
      </c>
      <c r="S24">
        <v>2701.192</v>
      </c>
      <c r="T24" t="s">
        <v>315</v>
      </c>
      <c r="W24" t="s">
        <v>313</v>
      </c>
      <c r="X24">
        <v>135.55099999999999</v>
      </c>
      <c r="Y24" t="s">
        <v>316</v>
      </c>
      <c r="AB24" t="s">
        <v>313</v>
      </c>
      <c r="AC24">
        <v>2147.636</v>
      </c>
      <c r="AD24" t="s">
        <v>317</v>
      </c>
      <c r="AG24" t="s">
        <v>313</v>
      </c>
      <c r="AH24">
        <v>904.66899999999998</v>
      </c>
      <c r="AI24" t="s">
        <v>318</v>
      </c>
      <c r="AL24" t="s">
        <v>313</v>
      </c>
      <c r="AM24">
        <v>0</v>
      </c>
      <c r="AN24" t="s">
        <v>319</v>
      </c>
      <c r="AO24">
        <v>100</v>
      </c>
      <c r="AP24">
        <v>11973.784</v>
      </c>
      <c r="AQ24" t="s">
        <v>319</v>
      </c>
      <c r="AR24">
        <v>212.184</v>
      </c>
      <c r="AS24" t="s">
        <v>402</v>
      </c>
      <c r="AV24" t="s">
        <v>313</v>
      </c>
      <c r="AW24">
        <v>1866.8810000000001</v>
      </c>
      <c r="AX24" t="s">
        <v>354</v>
      </c>
      <c r="BA24" t="s">
        <v>313</v>
      </c>
      <c r="BB24">
        <v>1278.3530000000001</v>
      </c>
      <c r="BC24" t="s">
        <v>322</v>
      </c>
      <c r="BF24" t="s">
        <v>313</v>
      </c>
      <c r="BG24">
        <v>8.1349999999999998</v>
      </c>
      <c r="BH24" t="s">
        <v>508</v>
      </c>
      <c r="BK24" t="s">
        <v>313</v>
      </c>
      <c r="BL24">
        <v>0</v>
      </c>
      <c r="BM24" t="s">
        <v>449</v>
      </c>
      <c r="BN24">
        <v>99.882999999999996</v>
      </c>
      <c r="BO24">
        <v>11959.736000000001</v>
      </c>
      <c r="BP24" t="s">
        <v>449</v>
      </c>
      <c r="BQ24">
        <v>219.11099999999999</v>
      </c>
      <c r="BR24" t="s">
        <v>374</v>
      </c>
      <c r="BU24" t="s">
        <v>313</v>
      </c>
      <c r="BV24">
        <v>128.27799999999999</v>
      </c>
      <c r="BW24" t="s">
        <v>509</v>
      </c>
      <c r="BZ24" t="s">
        <v>313</v>
      </c>
      <c r="CA24">
        <v>16.553000000000001</v>
      </c>
      <c r="CB24" t="s">
        <v>426</v>
      </c>
      <c r="CE24" t="s">
        <v>313</v>
      </c>
      <c r="CF24">
        <v>648.94799999999998</v>
      </c>
      <c r="CG24" t="s">
        <v>328</v>
      </c>
      <c r="CJ24" t="s">
        <v>313</v>
      </c>
      <c r="CK24">
        <v>653.98</v>
      </c>
      <c r="CL24" t="s">
        <v>328</v>
      </c>
      <c r="CO24" t="s">
        <v>313</v>
      </c>
      <c r="CP24">
        <v>342.39600000000002</v>
      </c>
      <c r="CQ24" t="s">
        <v>435</v>
      </c>
      <c r="CT24" t="s">
        <v>313</v>
      </c>
      <c r="CU24">
        <v>242.08199999999999</v>
      </c>
      <c r="CV24" t="s">
        <v>313</v>
      </c>
      <c r="CY24" t="s">
        <v>313</v>
      </c>
      <c r="CZ24">
        <v>183.30500000000001</v>
      </c>
      <c r="DA24" t="s">
        <v>313</v>
      </c>
      <c r="DD24" t="s">
        <v>313</v>
      </c>
      <c r="DE24">
        <v>1523.86</v>
      </c>
      <c r="DF24" t="s">
        <v>330</v>
      </c>
      <c r="DI24" t="s">
        <v>313</v>
      </c>
      <c r="DJ24">
        <v>182.09899999999999</v>
      </c>
      <c r="DK24" t="s">
        <v>306</v>
      </c>
      <c r="DN24" t="s">
        <v>313</v>
      </c>
      <c r="DO24">
        <v>1412.0329999999999</v>
      </c>
      <c r="DP24" t="s">
        <v>321</v>
      </c>
      <c r="DS24" t="s">
        <v>313</v>
      </c>
      <c r="DT24">
        <v>310.51400000000001</v>
      </c>
      <c r="DU24" t="s">
        <v>332</v>
      </c>
      <c r="DX24" t="s">
        <v>313</v>
      </c>
      <c r="DY24">
        <v>766.471</v>
      </c>
      <c r="DZ24" t="s">
        <v>328</v>
      </c>
      <c r="EC24" t="s">
        <v>313</v>
      </c>
      <c r="ED24">
        <v>5133.326</v>
      </c>
      <c r="EE24" t="s">
        <v>306</v>
      </c>
      <c r="EH24" t="s">
        <v>313</v>
      </c>
      <c r="EI24">
        <v>56.313000000000002</v>
      </c>
      <c r="EJ24" t="s">
        <v>364</v>
      </c>
      <c r="EM24" t="s">
        <v>313</v>
      </c>
      <c r="EN24">
        <v>3650.9780000000001</v>
      </c>
      <c r="EO24" t="s">
        <v>394</v>
      </c>
      <c r="ER24" t="s">
        <v>313</v>
      </c>
      <c r="ES24">
        <v>119.874</v>
      </c>
      <c r="ET24" t="s">
        <v>313</v>
      </c>
      <c r="EW24" t="s">
        <v>313</v>
      </c>
      <c r="EX24">
        <v>405.89600000000002</v>
      </c>
      <c r="EY24" t="s">
        <v>313</v>
      </c>
      <c r="FB24" t="s">
        <v>313</v>
      </c>
      <c r="FC24">
        <v>4113.0780000000004</v>
      </c>
      <c r="FD24" t="s">
        <v>335</v>
      </c>
      <c r="FG24" t="s">
        <v>313</v>
      </c>
      <c r="FH24">
        <v>4348.8509999999997</v>
      </c>
      <c r="FI24" t="s">
        <v>328</v>
      </c>
      <c r="FL24" t="s">
        <v>313</v>
      </c>
      <c r="FM24">
        <v>30.614999999999998</v>
      </c>
      <c r="FN24" t="s">
        <v>328</v>
      </c>
      <c r="FQ24" t="s">
        <v>313</v>
      </c>
      <c r="FR24">
        <v>1540.87</v>
      </c>
      <c r="FS24" t="s">
        <v>341</v>
      </c>
      <c r="FV24" t="s">
        <v>313</v>
      </c>
      <c r="FW24">
        <v>89.298000000000002</v>
      </c>
      <c r="FX24" t="s">
        <v>328</v>
      </c>
      <c r="GA24" t="s">
        <v>313</v>
      </c>
      <c r="GB24">
        <v>764.98599999999999</v>
      </c>
      <c r="GC24" t="s">
        <v>395</v>
      </c>
      <c r="GF24" t="s">
        <v>313</v>
      </c>
      <c r="GG24">
        <v>7248.0169999999998</v>
      </c>
      <c r="GH24" t="s">
        <v>328</v>
      </c>
      <c r="GK24" t="s">
        <v>313</v>
      </c>
      <c r="GL24">
        <v>1547.2460000000001</v>
      </c>
      <c r="GM24" t="s">
        <v>416</v>
      </c>
      <c r="GP24" t="s">
        <v>313</v>
      </c>
      <c r="GQ24">
        <v>9.1069999999999993</v>
      </c>
      <c r="GR24" t="s">
        <v>510</v>
      </c>
      <c r="GU24" t="s">
        <v>313</v>
      </c>
      <c r="GV24">
        <v>0</v>
      </c>
      <c r="GW24" t="s">
        <v>313</v>
      </c>
      <c r="GX24">
        <v>0.11700000000000001</v>
      </c>
      <c r="GY24">
        <v>14.048999999999999</v>
      </c>
      <c r="GZ24" t="s">
        <v>313</v>
      </c>
      <c r="HA24">
        <v>15386.324000000001</v>
      </c>
      <c r="HB24" t="s">
        <v>339</v>
      </c>
      <c r="HE24" t="s">
        <v>313</v>
      </c>
      <c r="HF24">
        <v>101.726</v>
      </c>
      <c r="HG24" t="s">
        <v>328</v>
      </c>
      <c r="HJ24" t="s">
        <v>313</v>
      </c>
      <c r="HK24">
        <v>60.723999999999997</v>
      </c>
      <c r="HL24" t="s">
        <v>328</v>
      </c>
      <c r="HO24" t="s">
        <v>313</v>
      </c>
      <c r="HP24">
        <v>993.89400000000001</v>
      </c>
      <c r="HQ24" t="s">
        <v>328</v>
      </c>
      <c r="HT24" t="s">
        <v>313</v>
      </c>
      <c r="HU24">
        <v>16228.566000000001</v>
      </c>
      <c r="HV24" t="s">
        <v>340</v>
      </c>
      <c r="HY24" t="s">
        <v>313</v>
      </c>
      <c r="HZ24">
        <v>1325.356</v>
      </c>
      <c r="IA24" t="s">
        <v>327</v>
      </c>
      <c r="ID24" t="s">
        <v>313</v>
      </c>
      <c r="IE24">
        <v>558.08699999999999</v>
      </c>
      <c r="IF24" t="s">
        <v>306</v>
      </c>
      <c r="II24" t="s">
        <v>313</v>
      </c>
      <c r="IJ24">
        <v>144.202</v>
      </c>
      <c r="IK24" t="s">
        <v>2332</v>
      </c>
      <c r="IN24" t="s">
        <v>313</v>
      </c>
    </row>
    <row r="25" spans="1:248">
      <c r="A25">
        <v>23</v>
      </c>
      <c r="B25" t="s">
        <v>511</v>
      </c>
      <c r="C25" t="s">
        <v>512</v>
      </c>
      <c r="D25" t="s">
        <v>513</v>
      </c>
      <c r="E25" t="s">
        <v>514</v>
      </c>
      <c r="F25" t="s">
        <v>515</v>
      </c>
      <c r="G25" t="s">
        <v>311</v>
      </c>
      <c r="H25" t="s">
        <v>516</v>
      </c>
      <c r="I25" t="s">
        <v>313</v>
      </c>
      <c r="J25" t="s">
        <v>313</v>
      </c>
      <c r="K25" t="s">
        <v>313</v>
      </c>
      <c r="L25" t="s">
        <v>313</v>
      </c>
      <c r="M25">
        <v>23</v>
      </c>
      <c r="N25">
        <v>7903.8919999999998</v>
      </c>
      <c r="O25" t="s">
        <v>314</v>
      </c>
      <c r="R25" t="s">
        <v>313</v>
      </c>
      <c r="S25">
        <v>2525.84</v>
      </c>
      <c r="T25" t="s">
        <v>315</v>
      </c>
      <c r="W25" t="s">
        <v>313</v>
      </c>
      <c r="X25">
        <v>637.48099999999999</v>
      </c>
      <c r="Y25" t="s">
        <v>316</v>
      </c>
      <c r="AB25" t="s">
        <v>313</v>
      </c>
      <c r="AC25">
        <v>2417.4899999999998</v>
      </c>
      <c r="AD25" t="s">
        <v>317</v>
      </c>
      <c r="AG25" t="s">
        <v>313</v>
      </c>
      <c r="AH25">
        <v>692.38900000000001</v>
      </c>
      <c r="AI25" t="s">
        <v>318</v>
      </c>
      <c r="AL25" t="s">
        <v>313</v>
      </c>
      <c r="AM25">
        <v>0</v>
      </c>
      <c r="AN25" t="s">
        <v>319</v>
      </c>
      <c r="AO25">
        <v>100</v>
      </c>
      <c r="AP25">
        <v>626.81899999999996</v>
      </c>
      <c r="AQ25" t="s">
        <v>319</v>
      </c>
      <c r="AR25">
        <v>0</v>
      </c>
      <c r="AS25" t="s">
        <v>402</v>
      </c>
      <c r="AT25">
        <v>99.992999999999995</v>
      </c>
      <c r="AU25">
        <v>626.77300000000002</v>
      </c>
      <c r="AV25" t="s">
        <v>402</v>
      </c>
      <c r="AW25">
        <v>1917.2860000000001</v>
      </c>
      <c r="AX25" t="s">
        <v>341</v>
      </c>
      <c r="BA25" t="s">
        <v>313</v>
      </c>
      <c r="BB25">
        <v>1107.8219999999999</v>
      </c>
      <c r="BC25" t="s">
        <v>322</v>
      </c>
      <c r="BF25" t="s">
        <v>313</v>
      </c>
      <c r="BG25">
        <v>97.372</v>
      </c>
      <c r="BH25" t="s">
        <v>488</v>
      </c>
      <c r="BK25" t="s">
        <v>313</v>
      </c>
      <c r="BL25">
        <v>261.32499999999999</v>
      </c>
      <c r="BM25" t="s">
        <v>449</v>
      </c>
      <c r="BP25" t="s">
        <v>313</v>
      </c>
      <c r="BQ25">
        <v>332.72</v>
      </c>
      <c r="BR25" t="s">
        <v>374</v>
      </c>
      <c r="BU25" t="s">
        <v>313</v>
      </c>
      <c r="BV25">
        <v>0</v>
      </c>
      <c r="BW25" t="s">
        <v>517</v>
      </c>
      <c r="BX25">
        <v>0</v>
      </c>
      <c r="BY25">
        <v>0</v>
      </c>
      <c r="BZ25" t="s">
        <v>517</v>
      </c>
      <c r="CA25">
        <v>0</v>
      </c>
      <c r="CB25" t="s">
        <v>426</v>
      </c>
      <c r="CC25">
        <v>100</v>
      </c>
      <c r="CD25">
        <v>626.81899999999996</v>
      </c>
      <c r="CE25" t="s">
        <v>426</v>
      </c>
      <c r="CF25">
        <v>618.63</v>
      </c>
      <c r="CG25" t="s">
        <v>328</v>
      </c>
      <c r="CJ25" t="s">
        <v>313</v>
      </c>
      <c r="CK25">
        <v>895.56600000000003</v>
      </c>
      <c r="CL25" t="s">
        <v>328</v>
      </c>
      <c r="CO25" t="s">
        <v>313</v>
      </c>
      <c r="CP25">
        <v>36.517000000000003</v>
      </c>
      <c r="CQ25" t="s">
        <v>451</v>
      </c>
      <c r="CT25" t="s">
        <v>313</v>
      </c>
      <c r="CU25">
        <v>145.75299999999999</v>
      </c>
      <c r="CV25" t="s">
        <v>313</v>
      </c>
      <c r="CY25" t="s">
        <v>313</v>
      </c>
      <c r="CZ25">
        <v>0</v>
      </c>
      <c r="DA25" t="s">
        <v>313</v>
      </c>
      <c r="DB25">
        <v>99.801000000000002</v>
      </c>
      <c r="DC25">
        <v>625.57100000000003</v>
      </c>
      <c r="DD25" t="s">
        <v>313</v>
      </c>
      <c r="DE25">
        <v>1813.6110000000001</v>
      </c>
      <c r="DF25" t="s">
        <v>347</v>
      </c>
      <c r="DI25" t="s">
        <v>313</v>
      </c>
      <c r="DJ25">
        <v>203.67099999999999</v>
      </c>
      <c r="DK25" t="s">
        <v>341</v>
      </c>
      <c r="DN25" t="s">
        <v>313</v>
      </c>
      <c r="DO25">
        <v>1866.8219999999999</v>
      </c>
      <c r="DP25" t="s">
        <v>321</v>
      </c>
      <c r="DS25" t="s">
        <v>313</v>
      </c>
      <c r="DT25">
        <v>78.114000000000004</v>
      </c>
      <c r="DU25" t="s">
        <v>332</v>
      </c>
      <c r="DX25" t="s">
        <v>313</v>
      </c>
      <c r="DY25">
        <v>394.935</v>
      </c>
      <c r="DZ25" t="s">
        <v>328</v>
      </c>
      <c r="EC25" t="s">
        <v>313</v>
      </c>
      <c r="ED25">
        <v>5236.8639999999996</v>
      </c>
      <c r="EE25" t="s">
        <v>306</v>
      </c>
      <c r="EH25" t="s">
        <v>313</v>
      </c>
      <c r="EI25">
        <v>5.0780000000000003</v>
      </c>
      <c r="EJ25" t="s">
        <v>364</v>
      </c>
      <c r="EM25" t="s">
        <v>313</v>
      </c>
      <c r="EN25">
        <v>3915.16</v>
      </c>
      <c r="EO25" t="s">
        <v>494</v>
      </c>
      <c r="ER25" t="s">
        <v>313</v>
      </c>
      <c r="ES25">
        <v>253.12799999999999</v>
      </c>
      <c r="ET25" t="s">
        <v>313</v>
      </c>
      <c r="EW25" t="s">
        <v>313</v>
      </c>
      <c r="EX25">
        <v>46.926000000000002</v>
      </c>
      <c r="EY25" t="s">
        <v>313</v>
      </c>
      <c r="FB25" t="s">
        <v>313</v>
      </c>
      <c r="FC25">
        <v>4601.6779999999999</v>
      </c>
      <c r="FD25" t="s">
        <v>335</v>
      </c>
      <c r="FG25" t="s">
        <v>313</v>
      </c>
      <c r="FH25">
        <v>4380.5990000000002</v>
      </c>
      <c r="FI25" t="s">
        <v>328</v>
      </c>
      <c r="FL25" t="s">
        <v>313</v>
      </c>
      <c r="FM25">
        <v>14.288</v>
      </c>
      <c r="FN25" t="s">
        <v>328</v>
      </c>
      <c r="FQ25" t="s">
        <v>313</v>
      </c>
      <c r="FR25">
        <v>1930.499</v>
      </c>
      <c r="FS25" t="s">
        <v>341</v>
      </c>
      <c r="FV25" t="s">
        <v>313</v>
      </c>
      <c r="FW25">
        <v>20.562999999999999</v>
      </c>
      <c r="FX25" t="s">
        <v>328</v>
      </c>
      <c r="GA25" t="s">
        <v>313</v>
      </c>
      <c r="GB25">
        <v>1008.5069999999999</v>
      </c>
      <c r="GC25" t="s">
        <v>395</v>
      </c>
      <c r="GF25" t="s">
        <v>313</v>
      </c>
      <c r="GG25">
        <v>6955.5659999999998</v>
      </c>
      <c r="GH25" t="s">
        <v>328</v>
      </c>
      <c r="GK25" t="s">
        <v>313</v>
      </c>
      <c r="GL25">
        <v>1803.7329999999999</v>
      </c>
      <c r="GM25" t="s">
        <v>337</v>
      </c>
      <c r="GP25" t="s">
        <v>313</v>
      </c>
      <c r="GQ25">
        <v>22.919</v>
      </c>
      <c r="GR25" t="s">
        <v>518</v>
      </c>
      <c r="GU25" t="s">
        <v>313</v>
      </c>
      <c r="GV25">
        <v>0</v>
      </c>
      <c r="GW25" t="s">
        <v>313</v>
      </c>
      <c r="GX25">
        <v>1E-3</v>
      </c>
      <c r="GY25">
        <v>3.0000000000000001E-3</v>
      </c>
      <c r="GZ25" t="s">
        <v>313</v>
      </c>
      <c r="HA25">
        <v>15773.696</v>
      </c>
      <c r="HB25" t="s">
        <v>339</v>
      </c>
      <c r="HE25" t="s">
        <v>313</v>
      </c>
      <c r="HF25">
        <v>331.83</v>
      </c>
      <c r="HG25" t="s">
        <v>328</v>
      </c>
      <c r="HJ25" t="s">
        <v>313</v>
      </c>
      <c r="HK25">
        <v>79.087999999999994</v>
      </c>
      <c r="HL25" t="s">
        <v>328</v>
      </c>
      <c r="HO25" t="s">
        <v>313</v>
      </c>
      <c r="HP25">
        <v>1417.605</v>
      </c>
      <c r="HQ25" t="s">
        <v>328</v>
      </c>
      <c r="HT25" t="s">
        <v>313</v>
      </c>
      <c r="HU25">
        <v>16115.064</v>
      </c>
      <c r="HV25" t="s">
        <v>340</v>
      </c>
      <c r="HY25" t="s">
        <v>313</v>
      </c>
      <c r="HZ25">
        <v>1284.672</v>
      </c>
      <c r="IA25" t="s">
        <v>327</v>
      </c>
      <c r="ID25" t="s">
        <v>313</v>
      </c>
      <c r="IE25">
        <v>374.53800000000001</v>
      </c>
      <c r="IF25" t="s">
        <v>306</v>
      </c>
      <c r="II25" t="s">
        <v>313</v>
      </c>
      <c r="IJ25">
        <v>447.245</v>
      </c>
      <c r="IK25" t="s">
        <v>2332</v>
      </c>
      <c r="IN25" t="s">
        <v>313</v>
      </c>
    </row>
    <row r="26" spans="1:248">
      <c r="A26">
        <v>58</v>
      </c>
      <c r="B26" t="s">
        <v>401</v>
      </c>
      <c r="C26" t="s">
        <v>519</v>
      </c>
      <c r="D26" t="s">
        <v>513</v>
      </c>
      <c r="E26" t="s">
        <v>520</v>
      </c>
      <c r="F26" t="s">
        <v>521</v>
      </c>
      <c r="G26" t="s">
        <v>522</v>
      </c>
      <c r="H26" t="s">
        <v>523</v>
      </c>
      <c r="I26" t="s">
        <v>313</v>
      </c>
      <c r="J26" t="s">
        <v>313</v>
      </c>
      <c r="K26" t="s">
        <v>313</v>
      </c>
      <c r="L26" t="s">
        <v>313</v>
      </c>
      <c r="M26">
        <v>24</v>
      </c>
      <c r="N26">
        <v>12379.832</v>
      </c>
      <c r="O26" t="s">
        <v>314</v>
      </c>
      <c r="R26" t="s">
        <v>313</v>
      </c>
      <c r="S26">
        <v>930.99699999999996</v>
      </c>
      <c r="T26" t="s">
        <v>483</v>
      </c>
      <c r="W26" t="s">
        <v>313</v>
      </c>
      <c r="X26">
        <v>0</v>
      </c>
      <c r="Y26" t="s">
        <v>316</v>
      </c>
      <c r="Z26">
        <v>100</v>
      </c>
      <c r="AA26">
        <v>609.37199999999996</v>
      </c>
      <c r="AB26" t="s">
        <v>316</v>
      </c>
      <c r="AC26">
        <v>6280.95</v>
      </c>
      <c r="AD26" t="s">
        <v>524</v>
      </c>
      <c r="AG26" t="s">
        <v>313</v>
      </c>
      <c r="AH26">
        <v>3222.0259999999998</v>
      </c>
      <c r="AI26" t="s">
        <v>525</v>
      </c>
      <c r="AL26" t="s">
        <v>313</v>
      </c>
      <c r="AM26">
        <v>2512.35</v>
      </c>
      <c r="AN26" t="s">
        <v>319</v>
      </c>
      <c r="AQ26" t="s">
        <v>313</v>
      </c>
      <c r="AR26">
        <v>4012.721</v>
      </c>
      <c r="AS26" t="s">
        <v>526</v>
      </c>
      <c r="AV26" t="s">
        <v>313</v>
      </c>
      <c r="AW26">
        <v>3787.8150000000001</v>
      </c>
      <c r="AX26" t="s">
        <v>366</v>
      </c>
      <c r="BA26" t="s">
        <v>313</v>
      </c>
      <c r="BB26">
        <v>195.988</v>
      </c>
      <c r="BC26" t="s">
        <v>322</v>
      </c>
      <c r="BF26" t="s">
        <v>313</v>
      </c>
      <c r="BG26">
        <v>206.828</v>
      </c>
      <c r="BH26" t="s">
        <v>527</v>
      </c>
      <c r="BK26" t="s">
        <v>313</v>
      </c>
      <c r="BL26">
        <v>5175.93</v>
      </c>
      <c r="BM26" t="s">
        <v>449</v>
      </c>
      <c r="BP26" t="s">
        <v>313</v>
      </c>
      <c r="BQ26">
        <v>5509.3109999999997</v>
      </c>
      <c r="BR26" t="s">
        <v>374</v>
      </c>
      <c r="BU26" t="s">
        <v>313</v>
      </c>
      <c r="BV26">
        <v>5025.38</v>
      </c>
      <c r="BW26" t="s">
        <v>509</v>
      </c>
      <c r="BZ26" t="s">
        <v>313</v>
      </c>
      <c r="CA26">
        <v>3262.038</v>
      </c>
      <c r="CB26" t="s">
        <v>414</v>
      </c>
      <c r="CE26" t="s">
        <v>313</v>
      </c>
      <c r="CF26">
        <v>196.31700000000001</v>
      </c>
      <c r="CG26" t="s">
        <v>328</v>
      </c>
      <c r="CJ26" t="s">
        <v>313</v>
      </c>
      <c r="CK26">
        <v>5336.5550000000003</v>
      </c>
      <c r="CL26" t="s">
        <v>328</v>
      </c>
      <c r="CO26" t="s">
        <v>313</v>
      </c>
      <c r="CP26">
        <v>301.62900000000002</v>
      </c>
      <c r="CQ26" t="s">
        <v>528</v>
      </c>
      <c r="CT26" t="s">
        <v>313</v>
      </c>
      <c r="CU26">
        <v>3168.6590000000001</v>
      </c>
      <c r="CV26" t="s">
        <v>313</v>
      </c>
      <c r="CY26" t="s">
        <v>313</v>
      </c>
      <c r="CZ26">
        <v>5045.6970000000001</v>
      </c>
      <c r="DA26" t="s">
        <v>313</v>
      </c>
      <c r="DD26" t="s">
        <v>313</v>
      </c>
      <c r="DE26">
        <v>327.68</v>
      </c>
      <c r="DF26" t="s">
        <v>347</v>
      </c>
      <c r="DI26" t="s">
        <v>313</v>
      </c>
      <c r="DJ26">
        <v>5428.9970000000003</v>
      </c>
      <c r="DK26" t="s">
        <v>306</v>
      </c>
      <c r="DN26" t="s">
        <v>313</v>
      </c>
      <c r="DO26">
        <v>1858.2059999999999</v>
      </c>
      <c r="DP26" t="s">
        <v>418</v>
      </c>
      <c r="DS26" t="s">
        <v>313</v>
      </c>
      <c r="DT26">
        <v>137.98500000000001</v>
      </c>
      <c r="DU26" t="s">
        <v>332</v>
      </c>
      <c r="DX26" t="s">
        <v>313</v>
      </c>
      <c r="DY26">
        <v>5289.4110000000001</v>
      </c>
      <c r="DZ26" t="s">
        <v>328</v>
      </c>
      <c r="EC26" t="s">
        <v>313</v>
      </c>
      <c r="ED26">
        <v>10259.741</v>
      </c>
      <c r="EE26" t="s">
        <v>306</v>
      </c>
      <c r="EH26" t="s">
        <v>313</v>
      </c>
      <c r="EI26">
        <v>161.739</v>
      </c>
      <c r="EJ26" t="s">
        <v>333</v>
      </c>
      <c r="EM26" t="s">
        <v>313</v>
      </c>
      <c r="EN26">
        <v>5736.4589999999998</v>
      </c>
      <c r="EO26" t="s">
        <v>394</v>
      </c>
      <c r="ER26" t="s">
        <v>313</v>
      </c>
      <c r="ES26">
        <v>3291.223</v>
      </c>
      <c r="ET26" t="s">
        <v>313</v>
      </c>
      <c r="EW26" t="s">
        <v>313</v>
      </c>
      <c r="EX26">
        <v>5293.6549999999997</v>
      </c>
      <c r="EY26" t="s">
        <v>313</v>
      </c>
      <c r="FB26" t="s">
        <v>313</v>
      </c>
      <c r="FC26">
        <v>5741.4440000000004</v>
      </c>
      <c r="FD26" t="s">
        <v>335</v>
      </c>
      <c r="FG26" t="s">
        <v>313</v>
      </c>
      <c r="FH26">
        <v>9647.0840000000007</v>
      </c>
      <c r="FI26" t="s">
        <v>328</v>
      </c>
      <c r="FL26" t="s">
        <v>313</v>
      </c>
      <c r="FM26">
        <v>178.5</v>
      </c>
      <c r="FN26" t="s">
        <v>328</v>
      </c>
      <c r="FQ26" t="s">
        <v>313</v>
      </c>
      <c r="FR26">
        <v>747.94200000000001</v>
      </c>
      <c r="FS26" t="s">
        <v>321</v>
      </c>
      <c r="FV26" t="s">
        <v>313</v>
      </c>
      <c r="FW26">
        <v>0</v>
      </c>
      <c r="FX26" t="s">
        <v>328</v>
      </c>
      <c r="FY26">
        <v>0</v>
      </c>
      <c r="FZ26">
        <v>0</v>
      </c>
      <c r="GA26" t="s">
        <v>328</v>
      </c>
      <c r="GB26">
        <v>5431.1719999999996</v>
      </c>
      <c r="GC26" t="s">
        <v>529</v>
      </c>
      <c r="GF26" t="s">
        <v>313</v>
      </c>
      <c r="GG26">
        <v>7190.8249999999998</v>
      </c>
      <c r="GH26" t="s">
        <v>328</v>
      </c>
      <c r="GK26" t="s">
        <v>313</v>
      </c>
      <c r="GL26">
        <v>3262.1039999999998</v>
      </c>
      <c r="GM26" t="s">
        <v>416</v>
      </c>
      <c r="GP26" t="s">
        <v>313</v>
      </c>
      <c r="GQ26">
        <v>5232.5150000000003</v>
      </c>
      <c r="GR26" t="s">
        <v>530</v>
      </c>
      <c r="GU26" t="s">
        <v>313</v>
      </c>
      <c r="GV26">
        <v>0</v>
      </c>
      <c r="GW26" t="s">
        <v>313</v>
      </c>
      <c r="GX26">
        <v>100</v>
      </c>
      <c r="GY26">
        <v>609.37199999999996</v>
      </c>
      <c r="GZ26" t="s">
        <v>313</v>
      </c>
      <c r="HA26">
        <v>12500.082</v>
      </c>
      <c r="HB26" t="s">
        <v>339</v>
      </c>
      <c r="HE26" t="s">
        <v>313</v>
      </c>
      <c r="HF26">
        <v>537.20299999999997</v>
      </c>
      <c r="HG26" t="s">
        <v>328</v>
      </c>
      <c r="HJ26" t="s">
        <v>313</v>
      </c>
      <c r="HK26">
        <v>5106.3280000000004</v>
      </c>
      <c r="HL26" t="s">
        <v>328</v>
      </c>
      <c r="HO26" t="s">
        <v>313</v>
      </c>
      <c r="HP26">
        <v>307.02699999999999</v>
      </c>
      <c r="HQ26" t="s">
        <v>328</v>
      </c>
      <c r="HT26" t="s">
        <v>313</v>
      </c>
      <c r="HU26">
        <v>21400.261999999999</v>
      </c>
      <c r="HV26" t="s">
        <v>340</v>
      </c>
      <c r="HY26" t="s">
        <v>313</v>
      </c>
      <c r="HZ26">
        <v>196.31700000000001</v>
      </c>
      <c r="IA26" t="s">
        <v>531</v>
      </c>
      <c r="ID26" t="s">
        <v>313</v>
      </c>
      <c r="IE26">
        <v>5713.5519999999997</v>
      </c>
      <c r="IF26" t="s">
        <v>306</v>
      </c>
      <c r="II26" t="s">
        <v>313</v>
      </c>
      <c r="IJ26">
        <v>193.489</v>
      </c>
      <c r="IK26" t="s">
        <v>2332</v>
      </c>
      <c r="IN26" t="s">
        <v>313</v>
      </c>
    </row>
    <row r="27" spans="1:248">
      <c r="A27">
        <v>64</v>
      </c>
      <c r="B27" t="s">
        <v>532</v>
      </c>
      <c r="C27" t="s">
        <v>533</v>
      </c>
      <c r="D27" t="s">
        <v>534</v>
      </c>
      <c r="E27" t="s">
        <v>535</v>
      </c>
      <c r="F27" t="s">
        <v>536</v>
      </c>
      <c r="G27" t="s">
        <v>522</v>
      </c>
      <c r="H27" t="s">
        <v>537</v>
      </c>
      <c r="I27" t="s">
        <v>538</v>
      </c>
      <c r="J27" t="s">
        <v>346</v>
      </c>
      <c r="K27" t="s">
        <v>313</v>
      </c>
      <c r="L27" t="s">
        <v>313</v>
      </c>
      <c r="M27">
        <v>25</v>
      </c>
      <c r="N27">
        <v>9722.2569999999996</v>
      </c>
      <c r="O27" t="s">
        <v>314</v>
      </c>
      <c r="R27" t="s">
        <v>313</v>
      </c>
      <c r="S27">
        <v>1227.1379999999999</v>
      </c>
      <c r="T27" t="s">
        <v>315</v>
      </c>
      <c r="W27" t="s">
        <v>313</v>
      </c>
      <c r="X27">
        <v>508.18799999999999</v>
      </c>
      <c r="Y27" t="s">
        <v>316</v>
      </c>
      <c r="AB27" t="s">
        <v>313</v>
      </c>
      <c r="AC27">
        <v>4536.3909999999996</v>
      </c>
      <c r="AD27" t="s">
        <v>317</v>
      </c>
      <c r="AG27" t="s">
        <v>313</v>
      </c>
      <c r="AH27">
        <v>2283.5169999999998</v>
      </c>
      <c r="AI27" t="s">
        <v>318</v>
      </c>
      <c r="AL27" t="s">
        <v>313</v>
      </c>
      <c r="AM27">
        <v>0</v>
      </c>
      <c r="AN27" t="s">
        <v>319</v>
      </c>
      <c r="AO27">
        <v>100</v>
      </c>
      <c r="AP27">
        <v>1389.558</v>
      </c>
      <c r="AQ27" t="s">
        <v>319</v>
      </c>
      <c r="AR27">
        <v>2300.9270000000001</v>
      </c>
      <c r="AS27" t="s">
        <v>402</v>
      </c>
      <c r="AV27" t="s">
        <v>313</v>
      </c>
      <c r="AW27">
        <v>752.18100000000004</v>
      </c>
      <c r="AX27" t="s">
        <v>306</v>
      </c>
      <c r="BA27" t="s">
        <v>313</v>
      </c>
      <c r="BB27">
        <v>650.44500000000005</v>
      </c>
      <c r="BC27" t="s">
        <v>322</v>
      </c>
      <c r="BF27" t="s">
        <v>313</v>
      </c>
      <c r="BG27">
        <v>53.305999999999997</v>
      </c>
      <c r="BH27" t="s">
        <v>539</v>
      </c>
      <c r="BK27" t="s">
        <v>313</v>
      </c>
      <c r="BL27">
        <v>429.036</v>
      </c>
      <c r="BM27" t="s">
        <v>540</v>
      </c>
      <c r="BP27" t="s">
        <v>313</v>
      </c>
      <c r="BQ27">
        <v>2785.529</v>
      </c>
      <c r="BR27" t="s">
        <v>374</v>
      </c>
      <c r="BU27" t="s">
        <v>313</v>
      </c>
      <c r="BV27">
        <v>162.96899999999999</v>
      </c>
      <c r="BW27" t="s">
        <v>541</v>
      </c>
      <c r="BZ27" t="s">
        <v>313</v>
      </c>
      <c r="CA27">
        <v>1469.8309999999999</v>
      </c>
      <c r="CB27" t="s">
        <v>542</v>
      </c>
      <c r="CE27" t="s">
        <v>313</v>
      </c>
      <c r="CF27">
        <v>0</v>
      </c>
      <c r="CG27" t="s">
        <v>328</v>
      </c>
      <c r="CH27">
        <v>2.1999999999999999E-2</v>
      </c>
      <c r="CI27">
        <v>0.307</v>
      </c>
      <c r="CJ27" t="s">
        <v>328</v>
      </c>
      <c r="CK27">
        <v>287.00099999999998</v>
      </c>
      <c r="CL27" t="s">
        <v>328</v>
      </c>
      <c r="CO27" t="s">
        <v>313</v>
      </c>
      <c r="CP27">
        <v>0</v>
      </c>
      <c r="CQ27" t="s">
        <v>543</v>
      </c>
      <c r="CR27">
        <v>99.968999999999994</v>
      </c>
      <c r="CS27">
        <v>1389.1289999999999</v>
      </c>
      <c r="CT27" t="s">
        <v>543</v>
      </c>
      <c r="CU27">
        <v>1147.1669999999999</v>
      </c>
      <c r="CV27" t="s">
        <v>313</v>
      </c>
      <c r="CY27" t="s">
        <v>313</v>
      </c>
      <c r="CZ27">
        <v>2458.0680000000002</v>
      </c>
      <c r="DA27" t="s">
        <v>313</v>
      </c>
      <c r="DD27" t="s">
        <v>313</v>
      </c>
      <c r="DE27">
        <v>1162.5519999999999</v>
      </c>
      <c r="DF27" t="s">
        <v>347</v>
      </c>
      <c r="DI27" t="s">
        <v>313</v>
      </c>
      <c r="DJ27">
        <v>2671.9009999999998</v>
      </c>
      <c r="DK27" t="s">
        <v>341</v>
      </c>
      <c r="DN27" t="s">
        <v>313</v>
      </c>
      <c r="DO27">
        <v>937.83500000000004</v>
      </c>
      <c r="DP27" t="s">
        <v>418</v>
      </c>
      <c r="DS27" t="s">
        <v>313</v>
      </c>
      <c r="DT27">
        <v>442.48599999999999</v>
      </c>
      <c r="DU27" t="s">
        <v>332</v>
      </c>
      <c r="DX27" t="s">
        <v>313</v>
      </c>
      <c r="DY27">
        <v>1639.75</v>
      </c>
      <c r="DZ27" t="s">
        <v>328</v>
      </c>
      <c r="EC27" t="s">
        <v>313</v>
      </c>
      <c r="ED27">
        <v>5996.3990000000003</v>
      </c>
      <c r="EE27" t="s">
        <v>306</v>
      </c>
      <c r="EH27" t="s">
        <v>313</v>
      </c>
      <c r="EI27">
        <v>188.988</v>
      </c>
      <c r="EJ27" t="s">
        <v>333</v>
      </c>
      <c r="EM27" t="s">
        <v>313</v>
      </c>
      <c r="EN27">
        <v>1437.547</v>
      </c>
      <c r="EO27" t="s">
        <v>494</v>
      </c>
      <c r="ER27" t="s">
        <v>313</v>
      </c>
      <c r="ES27">
        <v>1443.9590000000001</v>
      </c>
      <c r="ET27" t="s">
        <v>313</v>
      </c>
      <c r="EW27" t="s">
        <v>313</v>
      </c>
      <c r="EX27">
        <v>2362.2950000000001</v>
      </c>
      <c r="EY27" t="s">
        <v>313</v>
      </c>
      <c r="FB27" t="s">
        <v>313</v>
      </c>
      <c r="FC27">
        <v>5472.8109999999997</v>
      </c>
      <c r="FD27" t="s">
        <v>376</v>
      </c>
      <c r="FG27" t="s">
        <v>313</v>
      </c>
      <c r="FH27">
        <v>5519.7820000000002</v>
      </c>
      <c r="FI27" t="s">
        <v>328</v>
      </c>
      <c r="FL27" t="s">
        <v>313</v>
      </c>
      <c r="FM27">
        <v>708.46799999999996</v>
      </c>
      <c r="FN27" t="s">
        <v>328</v>
      </c>
      <c r="FQ27" t="s">
        <v>313</v>
      </c>
      <c r="FR27">
        <v>3704.82</v>
      </c>
      <c r="FS27" t="s">
        <v>349</v>
      </c>
      <c r="FV27" t="s">
        <v>313</v>
      </c>
      <c r="FW27">
        <v>0</v>
      </c>
      <c r="FX27" t="s">
        <v>328</v>
      </c>
      <c r="FY27">
        <v>2.1999999999999999E-2</v>
      </c>
      <c r="FZ27">
        <v>0.307</v>
      </c>
      <c r="GA27" t="s">
        <v>328</v>
      </c>
      <c r="GB27">
        <v>574.29600000000005</v>
      </c>
      <c r="GC27" t="s">
        <v>529</v>
      </c>
      <c r="GF27" t="s">
        <v>313</v>
      </c>
      <c r="GG27">
        <v>4597.6509999999998</v>
      </c>
      <c r="GH27" t="s">
        <v>328</v>
      </c>
      <c r="GK27" t="s">
        <v>313</v>
      </c>
      <c r="GL27">
        <v>2600.4560000000001</v>
      </c>
      <c r="GM27" t="s">
        <v>337</v>
      </c>
      <c r="GP27" t="s">
        <v>313</v>
      </c>
      <c r="GQ27">
        <v>2498.8580000000002</v>
      </c>
      <c r="GR27" t="s">
        <v>502</v>
      </c>
      <c r="GU27" t="s">
        <v>313</v>
      </c>
      <c r="GV27">
        <v>0</v>
      </c>
      <c r="GW27" t="s">
        <v>313</v>
      </c>
      <c r="GX27">
        <v>8.9999999999999993E-3</v>
      </c>
      <c r="GY27">
        <v>0.121</v>
      </c>
      <c r="GZ27" t="s">
        <v>313</v>
      </c>
      <c r="HA27">
        <v>17498.393</v>
      </c>
      <c r="HB27" t="s">
        <v>339</v>
      </c>
      <c r="HE27" t="s">
        <v>313</v>
      </c>
      <c r="HF27">
        <v>2813.393</v>
      </c>
      <c r="HG27" t="s">
        <v>328</v>
      </c>
      <c r="HJ27" t="s">
        <v>313</v>
      </c>
      <c r="HK27">
        <v>2545.3209999999999</v>
      </c>
      <c r="HL27" t="s">
        <v>328</v>
      </c>
      <c r="HO27" t="s">
        <v>313</v>
      </c>
      <c r="HP27">
        <v>1660.2560000000001</v>
      </c>
      <c r="HQ27" t="s">
        <v>328</v>
      </c>
      <c r="HT27" t="s">
        <v>313</v>
      </c>
      <c r="HU27">
        <v>16025.74</v>
      </c>
      <c r="HV27" t="s">
        <v>340</v>
      </c>
      <c r="HY27" t="s">
        <v>313</v>
      </c>
      <c r="HZ27">
        <v>2963.7840000000001</v>
      </c>
      <c r="IA27" t="s">
        <v>327</v>
      </c>
      <c r="ID27" t="s">
        <v>313</v>
      </c>
      <c r="IE27">
        <v>2407.2840000000001</v>
      </c>
      <c r="IF27" t="s">
        <v>306</v>
      </c>
      <c r="II27" t="s">
        <v>313</v>
      </c>
      <c r="IJ27">
        <v>0</v>
      </c>
      <c r="IK27" t="s">
        <v>2332</v>
      </c>
      <c r="IL27">
        <v>2.1999999999999999E-2</v>
      </c>
      <c r="IM27">
        <v>0.307</v>
      </c>
      <c r="IN27" t="s">
        <v>2332</v>
      </c>
    </row>
    <row r="28" spans="1:248">
      <c r="A28">
        <v>24</v>
      </c>
      <c r="B28" t="s">
        <v>544</v>
      </c>
      <c r="C28" t="s">
        <v>545</v>
      </c>
      <c r="D28" t="s">
        <v>546</v>
      </c>
      <c r="E28" t="s">
        <v>547</v>
      </c>
      <c r="F28" t="s">
        <v>548</v>
      </c>
      <c r="G28" t="s">
        <v>311</v>
      </c>
      <c r="H28" t="s">
        <v>549</v>
      </c>
      <c r="I28" t="s">
        <v>313</v>
      </c>
      <c r="J28" t="s">
        <v>313</v>
      </c>
      <c r="K28" t="s">
        <v>313</v>
      </c>
      <c r="L28" t="s">
        <v>313</v>
      </c>
      <c r="M28">
        <v>26</v>
      </c>
      <c r="N28">
        <v>7998.2979999999998</v>
      </c>
      <c r="O28" t="s">
        <v>314</v>
      </c>
      <c r="R28" t="s">
        <v>313</v>
      </c>
      <c r="S28">
        <v>2452.6779999999999</v>
      </c>
      <c r="T28" t="s">
        <v>315</v>
      </c>
      <c r="W28" t="s">
        <v>313</v>
      </c>
      <c r="X28">
        <v>484.35199999999998</v>
      </c>
      <c r="Y28" t="s">
        <v>316</v>
      </c>
      <c r="AB28" t="s">
        <v>313</v>
      </c>
      <c r="AC28">
        <v>2482.1779999999999</v>
      </c>
      <c r="AD28" t="s">
        <v>317</v>
      </c>
      <c r="AG28" t="s">
        <v>313</v>
      </c>
      <c r="AH28">
        <v>967.476</v>
      </c>
      <c r="AI28" t="s">
        <v>318</v>
      </c>
      <c r="AL28" t="s">
        <v>313</v>
      </c>
      <c r="AM28">
        <v>0</v>
      </c>
      <c r="AN28" t="s">
        <v>319</v>
      </c>
      <c r="AO28">
        <v>100</v>
      </c>
      <c r="AP28">
        <v>1797.856</v>
      </c>
      <c r="AQ28" t="s">
        <v>319</v>
      </c>
      <c r="AR28">
        <v>68.823999999999998</v>
      </c>
      <c r="AS28" t="s">
        <v>402</v>
      </c>
      <c r="AV28" t="s">
        <v>313</v>
      </c>
      <c r="AW28">
        <v>2118.6970000000001</v>
      </c>
      <c r="AX28" t="s">
        <v>354</v>
      </c>
      <c r="BA28" t="s">
        <v>313</v>
      </c>
      <c r="BB28">
        <v>1051.202</v>
      </c>
      <c r="BC28" t="s">
        <v>322</v>
      </c>
      <c r="BF28" t="s">
        <v>313</v>
      </c>
      <c r="BG28">
        <v>3.7160000000000002</v>
      </c>
      <c r="BH28" t="s">
        <v>550</v>
      </c>
      <c r="BK28" t="s">
        <v>313</v>
      </c>
      <c r="BL28">
        <v>191.06700000000001</v>
      </c>
      <c r="BM28" t="s">
        <v>449</v>
      </c>
      <c r="BP28" t="s">
        <v>313</v>
      </c>
      <c r="BQ28">
        <v>424.93</v>
      </c>
      <c r="BR28" t="s">
        <v>374</v>
      </c>
      <c r="BU28" t="s">
        <v>313</v>
      </c>
      <c r="BV28">
        <v>102.047</v>
      </c>
      <c r="BW28" t="s">
        <v>509</v>
      </c>
      <c r="BZ28" t="s">
        <v>313</v>
      </c>
      <c r="CA28">
        <v>205.833</v>
      </c>
      <c r="CB28" t="s">
        <v>426</v>
      </c>
      <c r="CE28" t="s">
        <v>313</v>
      </c>
      <c r="CF28">
        <v>652.09799999999996</v>
      </c>
      <c r="CG28" t="s">
        <v>328</v>
      </c>
      <c r="CJ28" t="s">
        <v>313</v>
      </c>
      <c r="CK28">
        <v>966.52300000000002</v>
      </c>
      <c r="CL28" t="s">
        <v>328</v>
      </c>
      <c r="CO28" t="s">
        <v>313</v>
      </c>
      <c r="CP28">
        <v>297.68599999999998</v>
      </c>
      <c r="CQ28" t="s">
        <v>551</v>
      </c>
      <c r="CT28" t="s">
        <v>313</v>
      </c>
      <c r="CU28">
        <v>16.12</v>
      </c>
      <c r="CV28" t="s">
        <v>313</v>
      </c>
      <c r="CY28" t="s">
        <v>313</v>
      </c>
      <c r="CZ28">
        <v>0</v>
      </c>
      <c r="DA28" t="s">
        <v>313</v>
      </c>
      <c r="DB28">
        <v>99.998999999999995</v>
      </c>
      <c r="DC28">
        <v>1797.8430000000001</v>
      </c>
      <c r="DD28" t="s">
        <v>313</v>
      </c>
      <c r="DE28">
        <v>1622.066</v>
      </c>
      <c r="DF28" t="s">
        <v>347</v>
      </c>
      <c r="DI28" t="s">
        <v>313</v>
      </c>
      <c r="DJ28">
        <v>330.91800000000001</v>
      </c>
      <c r="DK28" t="s">
        <v>341</v>
      </c>
      <c r="DN28" t="s">
        <v>313</v>
      </c>
      <c r="DO28">
        <v>1788.0160000000001</v>
      </c>
      <c r="DP28" t="s">
        <v>321</v>
      </c>
      <c r="DS28" t="s">
        <v>313</v>
      </c>
      <c r="DT28">
        <v>285.02699999999999</v>
      </c>
      <c r="DU28" t="s">
        <v>332</v>
      </c>
      <c r="DX28" t="s">
        <v>313</v>
      </c>
      <c r="DY28">
        <v>588.96900000000005</v>
      </c>
      <c r="DZ28" t="s">
        <v>328</v>
      </c>
      <c r="EC28" t="s">
        <v>313</v>
      </c>
      <c r="ED28">
        <v>5408.25</v>
      </c>
      <c r="EE28" t="s">
        <v>306</v>
      </c>
      <c r="EH28" t="s">
        <v>313</v>
      </c>
      <c r="EI28">
        <v>89.227999999999994</v>
      </c>
      <c r="EJ28" t="s">
        <v>333</v>
      </c>
      <c r="EM28" t="s">
        <v>313</v>
      </c>
      <c r="EN28">
        <v>3930.0659999999998</v>
      </c>
      <c r="EO28" t="s">
        <v>394</v>
      </c>
      <c r="ER28" t="s">
        <v>313</v>
      </c>
      <c r="ES28">
        <v>206.41</v>
      </c>
      <c r="ET28" t="s">
        <v>313</v>
      </c>
      <c r="EW28" t="s">
        <v>313</v>
      </c>
      <c r="EX28">
        <v>278.04399999999998</v>
      </c>
      <c r="EY28" t="s">
        <v>313</v>
      </c>
      <c r="FB28" t="s">
        <v>313</v>
      </c>
      <c r="FC28">
        <v>4472.2290000000003</v>
      </c>
      <c r="FD28" t="s">
        <v>335</v>
      </c>
      <c r="FG28" t="s">
        <v>313</v>
      </c>
      <c r="FH28">
        <v>4581.0379999999996</v>
      </c>
      <c r="FI28" t="s">
        <v>328</v>
      </c>
      <c r="FL28" t="s">
        <v>313</v>
      </c>
      <c r="FM28">
        <v>8.4749999999999996</v>
      </c>
      <c r="FN28" t="s">
        <v>328</v>
      </c>
      <c r="FQ28" t="s">
        <v>313</v>
      </c>
      <c r="FR28">
        <v>1633.2170000000001</v>
      </c>
      <c r="FS28" t="s">
        <v>341</v>
      </c>
      <c r="FV28" t="s">
        <v>313</v>
      </c>
      <c r="FW28">
        <v>15.6</v>
      </c>
      <c r="FX28" t="s">
        <v>328</v>
      </c>
      <c r="GA28" t="s">
        <v>313</v>
      </c>
      <c r="GB28">
        <v>1075.0319999999999</v>
      </c>
      <c r="GC28" t="s">
        <v>395</v>
      </c>
      <c r="GF28" t="s">
        <v>313</v>
      </c>
      <c r="GG28">
        <v>7011.2330000000002</v>
      </c>
      <c r="GH28" t="s">
        <v>328</v>
      </c>
      <c r="GK28" t="s">
        <v>313</v>
      </c>
      <c r="GL28">
        <v>1641.2539999999999</v>
      </c>
      <c r="GM28" t="s">
        <v>416</v>
      </c>
      <c r="GP28" t="s">
        <v>313</v>
      </c>
      <c r="GQ28">
        <v>147.62200000000001</v>
      </c>
      <c r="GR28" t="s">
        <v>552</v>
      </c>
      <c r="GU28" t="s">
        <v>313</v>
      </c>
      <c r="GV28">
        <v>0</v>
      </c>
      <c r="GW28" t="s">
        <v>313</v>
      </c>
      <c r="GX28">
        <v>1E-3</v>
      </c>
      <c r="GY28">
        <v>1.2999999999999999E-2</v>
      </c>
      <c r="GZ28" t="s">
        <v>313</v>
      </c>
      <c r="HA28">
        <v>15469.665999999999</v>
      </c>
      <c r="HB28" t="s">
        <v>339</v>
      </c>
      <c r="HE28" t="s">
        <v>313</v>
      </c>
      <c r="HF28">
        <v>334.88799999999998</v>
      </c>
      <c r="HG28" t="s">
        <v>328</v>
      </c>
      <c r="HJ28" t="s">
        <v>313</v>
      </c>
      <c r="HK28">
        <v>25.292000000000002</v>
      </c>
      <c r="HL28" t="s">
        <v>328</v>
      </c>
      <c r="HO28" t="s">
        <v>313</v>
      </c>
      <c r="HP28">
        <v>1142.6179999999999</v>
      </c>
      <c r="HQ28" t="s">
        <v>328</v>
      </c>
      <c r="HT28" t="s">
        <v>313</v>
      </c>
      <c r="HU28">
        <v>16376.002</v>
      </c>
      <c r="HV28" t="s">
        <v>340</v>
      </c>
      <c r="HY28" t="s">
        <v>313</v>
      </c>
      <c r="HZ28">
        <v>1509.883</v>
      </c>
      <c r="IA28" t="s">
        <v>327</v>
      </c>
      <c r="ID28" t="s">
        <v>313</v>
      </c>
      <c r="IE28">
        <v>632.36900000000003</v>
      </c>
      <c r="IF28" t="s">
        <v>306</v>
      </c>
      <c r="II28" t="s">
        <v>313</v>
      </c>
      <c r="IJ28">
        <v>309.084</v>
      </c>
      <c r="IK28" t="s">
        <v>2332</v>
      </c>
      <c r="IN28" t="s">
        <v>313</v>
      </c>
    </row>
    <row r="29" spans="1:248">
      <c r="A29">
        <v>25</v>
      </c>
      <c r="B29" t="s">
        <v>553</v>
      </c>
      <c r="C29" t="s">
        <v>554</v>
      </c>
      <c r="D29" t="s">
        <v>555</v>
      </c>
      <c r="E29" t="s">
        <v>556</v>
      </c>
      <c r="F29" t="s">
        <v>557</v>
      </c>
      <c r="G29" t="s">
        <v>311</v>
      </c>
      <c r="H29" t="s">
        <v>558</v>
      </c>
      <c r="I29" t="s">
        <v>313</v>
      </c>
      <c r="J29" t="s">
        <v>313</v>
      </c>
      <c r="K29" t="s">
        <v>313</v>
      </c>
      <c r="L29" t="s">
        <v>313</v>
      </c>
      <c r="M29">
        <v>27</v>
      </c>
      <c r="N29">
        <v>15420.055</v>
      </c>
      <c r="O29" t="s">
        <v>314</v>
      </c>
      <c r="R29" t="s">
        <v>313</v>
      </c>
      <c r="S29">
        <v>848.46600000000001</v>
      </c>
      <c r="T29" t="s">
        <v>511</v>
      </c>
      <c r="W29" t="s">
        <v>313</v>
      </c>
      <c r="X29">
        <v>0</v>
      </c>
      <c r="Y29" t="s">
        <v>316</v>
      </c>
      <c r="Z29">
        <v>100</v>
      </c>
      <c r="AA29">
        <v>5944.7380000000003</v>
      </c>
      <c r="AB29" t="s">
        <v>316</v>
      </c>
      <c r="AC29">
        <v>6808.5690000000004</v>
      </c>
      <c r="AD29" t="s">
        <v>524</v>
      </c>
      <c r="AG29" t="s">
        <v>313</v>
      </c>
      <c r="AH29">
        <v>4430.1130000000003</v>
      </c>
      <c r="AI29" t="s">
        <v>559</v>
      </c>
      <c r="AL29" t="s">
        <v>313</v>
      </c>
      <c r="AM29">
        <v>5700.2579999999998</v>
      </c>
      <c r="AN29" t="s">
        <v>319</v>
      </c>
      <c r="AQ29" t="s">
        <v>313</v>
      </c>
      <c r="AR29">
        <v>7210.107</v>
      </c>
      <c r="AS29" t="s">
        <v>526</v>
      </c>
      <c r="AV29" t="s">
        <v>313</v>
      </c>
      <c r="AW29">
        <v>5823.7219999999998</v>
      </c>
      <c r="AX29" t="s">
        <v>360</v>
      </c>
      <c r="BA29" t="s">
        <v>313</v>
      </c>
      <c r="BB29">
        <v>681.71699999999998</v>
      </c>
      <c r="BC29" t="s">
        <v>322</v>
      </c>
      <c r="BF29" t="s">
        <v>313</v>
      </c>
      <c r="BG29">
        <v>617.755</v>
      </c>
      <c r="BH29" t="s">
        <v>560</v>
      </c>
      <c r="BK29" t="s">
        <v>313</v>
      </c>
      <c r="BL29">
        <v>8251.2729999999992</v>
      </c>
      <c r="BM29" t="s">
        <v>540</v>
      </c>
      <c r="BP29" t="s">
        <v>313</v>
      </c>
      <c r="BQ29">
        <v>8699.58</v>
      </c>
      <c r="BR29" t="s">
        <v>374</v>
      </c>
      <c r="BU29" t="s">
        <v>313</v>
      </c>
      <c r="BV29">
        <v>8217.2000000000007</v>
      </c>
      <c r="BW29" t="s">
        <v>509</v>
      </c>
      <c r="BZ29" t="s">
        <v>313</v>
      </c>
      <c r="CA29">
        <v>3718.01</v>
      </c>
      <c r="CB29" t="s">
        <v>561</v>
      </c>
      <c r="CE29" t="s">
        <v>313</v>
      </c>
      <c r="CF29">
        <v>416.26799999999997</v>
      </c>
      <c r="CG29" t="s">
        <v>328</v>
      </c>
      <c r="CJ29" t="s">
        <v>313</v>
      </c>
      <c r="CK29">
        <v>8147.2709999999997</v>
      </c>
      <c r="CL29" t="s">
        <v>328</v>
      </c>
      <c r="CO29" t="s">
        <v>313</v>
      </c>
      <c r="CP29">
        <v>2822.0140000000001</v>
      </c>
      <c r="CQ29" t="s">
        <v>528</v>
      </c>
      <c r="CT29" t="s">
        <v>313</v>
      </c>
      <c r="CU29">
        <v>0</v>
      </c>
      <c r="CV29" t="s">
        <v>313</v>
      </c>
      <c r="CW29">
        <v>100</v>
      </c>
      <c r="CX29">
        <v>5944.7190000000001</v>
      </c>
      <c r="CY29" t="s">
        <v>313</v>
      </c>
      <c r="CZ29">
        <v>8230.6830000000009</v>
      </c>
      <c r="DA29" t="s">
        <v>313</v>
      </c>
      <c r="DD29" t="s">
        <v>313</v>
      </c>
      <c r="DE29">
        <v>430.22199999999998</v>
      </c>
      <c r="DF29" t="s">
        <v>347</v>
      </c>
      <c r="DI29" t="s">
        <v>313</v>
      </c>
      <c r="DJ29">
        <v>8616.4320000000007</v>
      </c>
      <c r="DK29" t="s">
        <v>306</v>
      </c>
      <c r="DN29" t="s">
        <v>313</v>
      </c>
      <c r="DO29">
        <v>16.05</v>
      </c>
      <c r="DP29" t="s">
        <v>306</v>
      </c>
      <c r="DS29" t="s">
        <v>313</v>
      </c>
      <c r="DT29">
        <v>0</v>
      </c>
      <c r="DU29" t="s">
        <v>332</v>
      </c>
      <c r="DV29">
        <v>4.0679999999999996</v>
      </c>
      <c r="DW29">
        <v>241.815</v>
      </c>
      <c r="DX29" t="s">
        <v>332</v>
      </c>
      <c r="DY29">
        <v>8435.3549999999996</v>
      </c>
      <c r="DZ29" t="s">
        <v>328</v>
      </c>
      <c r="EC29" t="s">
        <v>313</v>
      </c>
      <c r="ED29">
        <v>13433.993</v>
      </c>
      <c r="EE29" t="s">
        <v>306</v>
      </c>
      <c r="EH29" t="s">
        <v>313</v>
      </c>
      <c r="EI29">
        <v>425.84199999999998</v>
      </c>
      <c r="EJ29" t="s">
        <v>333</v>
      </c>
      <c r="EM29" t="s">
        <v>313</v>
      </c>
      <c r="EN29">
        <v>6492.701</v>
      </c>
      <c r="EO29" t="s">
        <v>562</v>
      </c>
      <c r="ER29" t="s">
        <v>313</v>
      </c>
      <c r="ES29">
        <v>6459.5510000000004</v>
      </c>
      <c r="ET29" t="s">
        <v>313</v>
      </c>
      <c r="EW29" t="s">
        <v>313</v>
      </c>
      <c r="EX29">
        <v>8464.6090000000004</v>
      </c>
      <c r="EY29" t="s">
        <v>313</v>
      </c>
      <c r="FB29" t="s">
        <v>313</v>
      </c>
      <c r="FC29">
        <v>4845.1809999999996</v>
      </c>
      <c r="FD29" t="s">
        <v>306</v>
      </c>
      <c r="FG29" t="s">
        <v>313</v>
      </c>
      <c r="FH29">
        <v>12844.593000000001</v>
      </c>
      <c r="FI29" t="s">
        <v>328</v>
      </c>
      <c r="FL29" t="s">
        <v>313</v>
      </c>
      <c r="FM29">
        <v>2874.7449999999999</v>
      </c>
      <c r="FN29" t="s">
        <v>328</v>
      </c>
      <c r="FQ29" t="s">
        <v>313</v>
      </c>
      <c r="FR29">
        <v>2267.3960000000002</v>
      </c>
      <c r="FS29" t="s">
        <v>363</v>
      </c>
      <c r="FV29" t="s">
        <v>313</v>
      </c>
      <c r="FW29">
        <v>3009.165</v>
      </c>
      <c r="FX29" t="s">
        <v>328</v>
      </c>
      <c r="GA29" t="s">
        <v>313</v>
      </c>
      <c r="GB29">
        <v>8376.9120000000003</v>
      </c>
      <c r="GC29" t="s">
        <v>529</v>
      </c>
      <c r="GF29" t="s">
        <v>313</v>
      </c>
      <c r="GG29">
        <v>8628.5560000000005</v>
      </c>
      <c r="GH29" t="s">
        <v>328</v>
      </c>
      <c r="GK29" t="s">
        <v>313</v>
      </c>
      <c r="GL29">
        <v>3390.99</v>
      </c>
      <c r="GM29" t="s">
        <v>563</v>
      </c>
      <c r="GP29" t="s">
        <v>313</v>
      </c>
      <c r="GQ29">
        <v>8412.259</v>
      </c>
      <c r="GR29" t="s">
        <v>530</v>
      </c>
      <c r="GU29" t="s">
        <v>313</v>
      </c>
      <c r="GV29">
        <v>2180.4679999999998</v>
      </c>
      <c r="GW29" t="s">
        <v>313</v>
      </c>
      <c r="GZ29" t="s">
        <v>313</v>
      </c>
      <c r="HA29">
        <v>11392.86</v>
      </c>
      <c r="HB29" t="s">
        <v>339</v>
      </c>
      <c r="HE29" t="s">
        <v>313</v>
      </c>
      <c r="HF29">
        <v>3591.154</v>
      </c>
      <c r="HG29" t="s">
        <v>328</v>
      </c>
      <c r="HJ29" t="s">
        <v>313</v>
      </c>
      <c r="HK29">
        <v>8295.3060000000005</v>
      </c>
      <c r="HL29" t="s">
        <v>328</v>
      </c>
      <c r="HO29" t="s">
        <v>313</v>
      </c>
      <c r="HP29">
        <v>0</v>
      </c>
      <c r="HQ29" t="s">
        <v>328</v>
      </c>
      <c r="HR29">
        <v>0</v>
      </c>
      <c r="HS29">
        <v>1.9E-2</v>
      </c>
      <c r="HT29" t="s">
        <v>328</v>
      </c>
      <c r="HU29">
        <v>24497.853999999999</v>
      </c>
      <c r="HV29" t="s">
        <v>340</v>
      </c>
      <c r="HY29" t="s">
        <v>313</v>
      </c>
      <c r="HZ29">
        <v>2307.7779999999998</v>
      </c>
      <c r="IA29" t="s">
        <v>531</v>
      </c>
      <c r="ID29" t="s">
        <v>313</v>
      </c>
      <c r="IE29">
        <v>8889.98</v>
      </c>
      <c r="IF29" t="s">
        <v>306</v>
      </c>
      <c r="II29" t="s">
        <v>313</v>
      </c>
      <c r="IJ29">
        <v>34.813000000000002</v>
      </c>
      <c r="IK29" t="s">
        <v>2332</v>
      </c>
      <c r="IN29" t="s">
        <v>313</v>
      </c>
    </row>
    <row r="30" spans="1:248">
      <c r="A30">
        <v>26</v>
      </c>
      <c r="B30" t="s">
        <v>564</v>
      </c>
      <c r="C30" t="s">
        <v>554</v>
      </c>
      <c r="D30" t="s">
        <v>565</v>
      </c>
      <c r="E30" t="s">
        <v>566</v>
      </c>
      <c r="F30" t="s">
        <v>567</v>
      </c>
      <c r="G30" t="s">
        <v>311</v>
      </c>
      <c r="H30" t="s">
        <v>568</v>
      </c>
      <c r="I30" t="s">
        <v>313</v>
      </c>
      <c r="J30" t="s">
        <v>313</v>
      </c>
      <c r="K30" t="s">
        <v>313</v>
      </c>
      <c r="L30" t="s">
        <v>313</v>
      </c>
      <c r="M30">
        <v>28</v>
      </c>
      <c r="N30">
        <v>15434.386</v>
      </c>
      <c r="O30" t="s">
        <v>314</v>
      </c>
      <c r="R30" t="s">
        <v>313</v>
      </c>
      <c r="S30">
        <v>678.928</v>
      </c>
      <c r="T30" t="s">
        <v>511</v>
      </c>
      <c r="W30" t="s">
        <v>313</v>
      </c>
      <c r="X30">
        <v>0</v>
      </c>
      <c r="Y30" t="s">
        <v>316</v>
      </c>
      <c r="Z30">
        <v>100</v>
      </c>
      <c r="AA30">
        <v>28062.055</v>
      </c>
      <c r="AB30" t="s">
        <v>316</v>
      </c>
      <c r="AC30">
        <v>6705.558</v>
      </c>
      <c r="AD30" t="s">
        <v>524</v>
      </c>
      <c r="AG30" t="s">
        <v>313</v>
      </c>
      <c r="AH30">
        <v>4268.576</v>
      </c>
      <c r="AI30" t="s">
        <v>559</v>
      </c>
      <c r="AL30" t="s">
        <v>313</v>
      </c>
      <c r="AM30">
        <v>5741.0339999999997</v>
      </c>
      <c r="AN30" t="s">
        <v>319</v>
      </c>
      <c r="AQ30" t="s">
        <v>313</v>
      </c>
      <c r="AR30">
        <v>7259.1040000000003</v>
      </c>
      <c r="AS30" t="s">
        <v>526</v>
      </c>
      <c r="AV30" t="s">
        <v>313</v>
      </c>
      <c r="AW30">
        <v>5762.2979999999998</v>
      </c>
      <c r="AX30" t="s">
        <v>360</v>
      </c>
      <c r="BA30" t="s">
        <v>313</v>
      </c>
      <c r="BB30">
        <v>762.52200000000005</v>
      </c>
      <c r="BC30" t="s">
        <v>322</v>
      </c>
      <c r="BF30" t="s">
        <v>313</v>
      </c>
      <c r="BG30">
        <v>553.19600000000003</v>
      </c>
      <c r="BH30" t="s">
        <v>560</v>
      </c>
      <c r="BK30" t="s">
        <v>313</v>
      </c>
      <c r="BL30">
        <v>8328.0040000000008</v>
      </c>
      <c r="BM30" t="s">
        <v>540</v>
      </c>
      <c r="BP30" t="s">
        <v>313</v>
      </c>
      <c r="BQ30">
        <v>8752.143</v>
      </c>
      <c r="BR30" t="s">
        <v>374</v>
      </c>
      <c r="BU30" t="s">
        <v>313</v>
      </c>
      <c r="BV30">
        <v>8269.1329999999998</v>
      </c>
      <c r="BW30" t="s">
        <v>509</v>
      </c>
      <c r="BZ30" t="s">
        <v>313</v>
      </c>
      <c r="CA30">
        <v>3747.02</v>
      </c>
      <c r="CB30" t="s">
        <v>561</v>
      </c>
      <c r="CE30" t="s">
        <v>313</v>
      </c>
      <c r="CF30">
        <v>492.589</v>
      </c>
      <c r="CG30" t="s">
        <v>328</v>
      </c>
      <c r="CJ30" t="s">
        <v>313</v>
      </c>
      <c r="CK30">
        <v>8225.7090000000007</v>
      </c>
      <c r="CL30" t="s">
        <v>328</v>
      </c>
      <c r="CO30" t="s">
        <v>313</v>
      </c>
      <c r="CP30">
        <v>2862.02</v>
      </c>
      <c r="CQ30" t="s">
        <v>528</v>
      </c>
      <c r="CT30" t="s">
        <v>313</v>
      </c>
      <c r="CU30">
        <v>0</v>
      </c>
      <c r="CV30" t="s">
        <v>313</v>
      </c>
      <c r="CW30">
        <v>99.869</v>
      </c>
      <c r="CX30">
        <v>28025.235000000001</v>
      </c>
      <c r="CY30" t="s">
        <v>313</v>
      </c>
      <c r="CZ30">
        <v>8284.8559999999998</v>
      </c>
      <c r="DA30" t="s">
        <v>313</v>
      </c>
      <c r="DD30" t="s">
        <v>313</v>
      </c>
      <c r="DE30">
        <v>315.95600000000002</v>
      </c>
      <c r="DF30" t="s">
        <v>347</v>
      </c>
      <c r="DI30" t="s">
        <v>313</v>
      </c>
      <c r="DJ30">
        <v>8669.9050000000007</v>
      </c>
      <c r="DK30" t="s">
        <v>306</v>
      </c>
      <c r="DN30" t="s">
        <v>313</v>
      </c>
      <c r="DO30">
        <v>0</v>
      </c>
      <c r="DP30" t="s">
        <v>306</v>
      </c>
      <c r="DQ30">
        <v>48.362000000000002</v>
      </c>
      <c r="DR30">
        <v>13571.378000000001</v>
      </c>
      <c r="DS30" t="s">
        <v>306</v>
      </c>
      <c r="DT30">
        <v>0</v>
      </c>
      <c r="DU30" t="s">
        <v>332</v>
      </c>
      <c r="DV30">
        <v>2.2040000000000002</v>
      </c>
      <c r="DW30">
        <v>618.48099999999999</v>
      </c>
      <c r="DX30" t="s">
        <v>332</v>
      </c>
      <c r="DY30">
        <v>8496.59</v>
      </c>
      <c r="DZ30" t="s">
        <v>328</v>
      </c>
      <c r="EC30" t="s">
        <v>313</v>
      </c>
      <c r="ED30">
        <v>13468.245000000001</v>
      </c>
      <c r="EE30" t="s">
        <v>306</v>
      </c>
      <c r="EH30" t="s">
        <v>313</v>
      </c>
      <c r="EI30">
        <v>496.90699999999998</v>
      </c>
      <c r="EJ30" t="s">
        <v>333</v>
      </c>
      <c r="EM30" t="s">
        <v>313</v>
      </c>
      <c r="EN30">
        <v>6327.2290000000003</v>
      </c>
      <c r="EO30" t="s">
        <v>562</v>
      </c>
      <c r="ER30" t="s">
        <v>313</v>
      </c>
      <c r="ES30">
        <v>6516.4260000000004</v>
      </c>
      <c r="ET30" t="s">
        <v>313</v>
      </c>
      <c r="EW30" t="s">
        <v>313</v>
      </c>
      <c r="EX30">
        <v>8521.8989999999994</v>
      </c>
      <c r="EY30" t="s">
        <v>313</v>
      </c>
      <c r="FB30" t="s">
        <v>313</v>
      </c>
      <c r="FC30">
        <v>4766.28</v>
      </c>
      <c r="FD30" t="s">
        <v>306</v>
      </c>
      <c r="FG30" t="s">
        <v>313</v>
      </c>
      <c r="FH30">
        <v>12893.532999999999</v>
      </c>
      <c r="FI30" t="s">
        <v>328</v>
      </c>
      <c r="FL30" t="s">
        <v>313</v>
      </c>
      <c r="FM30">
        <v>2908.6970000000001</v>
      </c>
      <c r="FN30" t="s">
        <v>328</v>
      </c>
      <c r="FQ30" t="s">
        <v>313</v>
      </c>
      <c r="FR30">
        <v>2342.7550000000001</v>
      </c>
      <c r="FS30" t="s">
        <v>363</v>
      </c>
      <c r="FV30" t="s">
        <v>313</v>
      </c>
      <c r="FW30">
        <v>3055.7869999999998</v>
      </c>
      <c r="FX30" t="s">
        <v>328</v>
      </c>
      <c r="GA30" t="s">
        <v>313</v>
      </c>
      <c r="GB30">
        <v>8452.7150000000001</v>
      </c>
      <c r="GC30" t="s">
        <v>529</v>
      </c>
      <c r="GF30" t="s">
        <v>313</v>
      </c>
      <c r="GG30">
        <v>8687.2890000000007</v>
      </c>
      <c r="GH30" t="s">
        <v>328</v>
      </c>
      <c r="GK30" t="s">
        <v>313</v>
      </c>
      <c r="GL30">
        <v>3260.259</v>
      </c>
      <c r="GM30" t="s">
        <v>563</v>
      </c>
      <c r="GP30" t="s">
        <v>313</v>
      </c>
      <c r="GQ30">
        <v>8467.7049999999999</v>
      </c>
      <c r="GR30" t="s">
        <v>530</v>
      </c>
      <c r="GU30" t="s">
        <v>313</v>
      </c>
      <c r="GV30">
        <v>2255.0450000000001</v>
      </c>
      <c r="GW30" t="s">
        <v>313</v>
      </c>
      <c r="GZ30" t="s">
        <v>313</v>
      </c>
      <c r="HA30">
        <v>11219.1</v>
      </c>
      <c r="HB30" t="s">
        <v>339</v>
      </c>
      <c r="HE30" t="s">
        <v>313</v>
      </c>
      <c r="HF30">
        <v>3626.5650000000001</v>
      </c>
      <c r="HG30" t="s">
        <v>328</v>
      </c>
      <c r="HJ30" t="s">
        <v>313</v>
      </c>
      <c r="HK30">
        <v>8348.2440000000006</v>
      </c>
      <c r="HL30" t="s">
        <v>328</v>
      </c>
      <c r="HO30" t="s">
        <v>313</v>
      </c>
      <c r="HP30">
        <v>0</v>
      </c>
      <c r="HQ30" t="s">
        <v>328</v>
      </c>
      <c r="HR30">
        <v>0.13100000000000001</v>
      </c>
      <c r="HS30">
        <v>36.82</v>
      </c>
      <c r="HT30" t="s">
        <v>328</v>
      </c>
      <c r="HU30">
        <v>24567.544999999998</v>
      </c>
      <c r="HV30" t="s">
        <v>340</v>
      </c>
      <c r="HY30" t="s">
        <v>313</v>
      </c>
      <c r="HZ30">
        <v>2364.087</v>
      </c>
      <c r="IA30" t="s">
        <v>531</v>
      </c>
      <c r="ID30" t="s">
        <v>313</v>
      </c>
      <c r="IE30">
        <v>8946.2810000000009</v>
      </c>
      <c r="IF30" t="s">
        <v>306</v>
      </c>
      <c r="II30" t="s">
        <v>313</v>
      </c>
      <c r="IJ30">
        <v>10.372</v>
      </c>
      <c r="IK30" t="s">
        <v>2332</v>
      </c>
      <c r="IN30" t="s">
        <v>313</v>
      </c>
    </row>
    <row r="31" spans="1:248">
      <c r="A31">
        <v>27</v>
      </c>
      <c r="B31" t="s">
        <v>569</v>
      </c>
      <c r="C31" t="s">
        <v>570</v>
      </c>
      <c r="D31" t="s">
        <v>571</v>
      </c>
      <c r="E31" t="s">
        <v>572</v>
      </c>
      <c r="F31" t="s">
        <v>573</v>
      </c>
      <c r="G31" t="s">
        <v>522</v>
      </c>
      <c r="H31" t="s">
        <v>574</v>
      </c>
      <c r="I31" t="s">
        <v>313</v>
      </c>
      <c r="J31" t="s">
        <v>313</v>
      </c>
      <c r="K31" t="s">
        <v>313</v>
      </c>
      <c r="L31" t="s">
        <v>313</v>
      </c>
      <c r="M31">
        <v>29</v>
      </c>
      <c r="N31">
        <v>10072.491</v>
      </c>
      <c r="O31" t="s">
        <v>314</v>
      </c>
      <c r="R31" t="s">
        <v>313</v>
      </c>
      <c r="S31">
        <v>543.75</v>
      </c>
      <c r="T31" t="s">
        <v>315</v>
      </c>
      <c r="W31" t="s">
        <v>313</v>
      </c>
      <c r="X31">
        <v>0</v>
      </c>
      <c r="Y31" t="s">
        <v>316</v>
      </c>
      <c r="Z31">
        <v>42.561</v>
      </c>
      <c r="AA31">
        <v>7351.0150000000003</v>
      </c>
      <c r="AB31" t="s">
        <v>316</v>
      </c>
      <c r="AC31">
        <v>4747.2870000000003</v>
      </c>
      <c r="AD31" t="s">
        <v>317</v>
      </c>
      <c r="AG31" t="s">
        <v>313</v>
      </c>
      <c r="AH31">
        <v>2492.7950000000001</v>
      </c>
      <c r="AI31" t="s">
        <v>318</v>
      </c>
      <c r="AL31" t="s">
        <v>313</v>
      </c>
      <c r="AM31">
        <v>0</v>
      </c>
      <c r="AN31" t="s">
        <v>319</v>
      </c>
      <c r="AO31">
        <v>57.439</v>
      </c>
      <c r="AP31">
        <v>9920.7659999999996</v>
      </c>
      <c r="AQ31" t="s">
        <v>319</v>
      </c>
      <c r="AR31">
        <v>2308.9989999999998</v>
      </c>
      <c r="AS31" t="s">
        <v>402</v>
      </c>
      <c r="AV31" t="s">
        <v>313</v>
      </c>
      <c r="AW31">
        <v>192.07400000000001</v>
      </c>
      <c r="AX31" t="s">
        <v>306</v>
      </c>
      <c r="BA31" t="s">
        <v>313</v>
      </c>
      <c r="BB31">
        <v>324.62299999999999</v>
      </c>
      <c r="BC31" t="s">
        <v>322</v>
      </c>
      <c r="BF31" t="s">
        <v>313</v>
      </c>
      <c r="BG31">
        <v>176.084</v>
      </c>
      <c r="BH31" t="s">
        <v>575</v>
      </c>
      <c r="BK31" t="s">
        <v>313</v>
      </c>
      <c r="BL31">
        <v>434.52</v>
      </c>
      <c r="BM31" t="s">
        <v>540</v>
      </c>
      <c r="BP31" t="s">
        <v>313</v>
      </c>
      <c r="BQ31">
        <v>2809.14</v>
      </c>
      <c r="BR31" t="s">
        <v>374</v>
      </c>
      <c r="BU31" t="s">
        <v>313</v>
      </c>
      <c r="BV31">
        <v>421.346</v>
      </c>
      <c r="BW31" t="s">
        <v>541</v>
      </c>
      <c r="BZ31" t="s">
        <v>313</v>
      </c>
      <c r="CA31">
        <v>1882.3879999999999</v>
      </c>
      <c r="CB31" t="s">
        <v>542</v>
      </c>
      <c r="CE31" t="s">
        <v>313</v>
      </c>
      <c r="CF31">
        <v>303.06099999999998</v>
      </c>
      <c r="CG31" t="s">
        <v>328</v>
      </c>
      <c r="CJ31" t="s">
        <v>313</v>
      </c>
      <c r="CK31">
        <v>78.194999999999993</v>
      </c>
      <c r="CL31" t="s">
        <v>328</v>
      </c>
      <c r="CO31" t="s">
        <v>313</v>
      </c>
      <c r="CP31">
        <v>108.642</v>
      </c>
      <c r="CQ31" t="s">
        <v>576</v>
      </c>
      <c r="CT31" t="s">
        <v>313</v>
      </c>
      <c r="CU31">
        <v>1255.538</v>
      </c>
      <c r="CV31" t="s">
        <v>313</v>
      </c>
      <c r="CY31" t="s">
        <v>313</v>
      </c>
      <c r="CZ31">
        <v>2454.38</v>
      </c>
      <c r="DA31" t="s">
        <v>313</v>
      </c>
      <c r="DD31" t="s">
        <v>313</v>
      </c>
      <c r="DE31">
        <v>510.96800000000002</v>
      </c>
      <c r="DF31" t="s">
        <v>347</v>
      </c>
      <c r="DI31" t="s">
        <v>313</v>
      </c>
      <c r="DJ31">
        <v>2683.9079999999999</v>
      </c>
      <c r="DK31" t="s">
        <v>341</v>
      </c>
      <c r="DN31" t="s">
        <v>313</v>
      </c>
      <c r="DO31">
        <v>250.631</v>
      </c>
      <c r="DP31" t="s">
        <v>418</v>
      </c>
      <c r="DS31" t="s">
        <v>313</v>
      </c>
      <c r="DT31">
        <v>0</v>
      </c>
      <c r="DU31" t="s">
        <v>332</v>
      </c>
      <c r="DV31">
        <v>83.7</v>
      </c>
      <c r="DW31">
        <v>14456.516</v>
      </c>
      <c r="DX31" t="s">
        <v>332</v>
      </c>
      <c r="DY31">
        <v>1772.3630000000001</v>
      </c>
      <c r="DZ31" t="s">
        <v>328</v>
      </c>
      <c r="EC31" t="s">
        <v>313</v>
      </c>
      <c r="ED31">
        <v>6533.3329999999996</v>
      </c>
      <c r="EE31" t="s">
        <v>306</v>
      </c>
      <c r="EH31" t="s">
        <v>313</v>
      </c>
      <c r="EI31">
        <v>371.35700000000003</v>
      </c>
      <c r="EJ31" t="s">
        <v>333</v>
      </c>
      <c r="EM31" t="s">
        <v>313</v>
      </c>
      <c r="EN31">
        <v>1567.624</v>
      </c>
      <c r="EO31" t="s">
        <v>494</v>
      </c>
      <c r="ER31" t="s">
        <v>313</v>
      </c>
      <c r="ES31">
        <v>1858.7760000000001</v>
      </c>
      <c r="ET31" t="s">
        <v>313</v>
      </c>
      <c r="EW31" t="s">
        <v>313</v>
      </c>
      <c r="EX31">
        <v>2355.7829999999999</v>
      </c>
      <c r="EY31" t="s">
        <v>313</v>
      </c>
      <c r="FB31" t="s">
        <v>313</v>
      </c>
      <c r="FC31">
        <v>5804.8609999999999</v>
      </c>
      <c r="FD31" t="s">
        <v>376</v>
      </c>
      <c r="FG31" t="s">
        <v>313</v>
      </c>
      <c r="FH31">
        <v>5967.9939999999997</v>
      </c>
      <c r="FI31" t="s">
        <v>328</v>
      </c>
      <c r="FL31" t="s">
        <v>313</v>
      </c>
      <c r="FM31">
        <v>283.267</v>
      </c>
      <c r="FN31" t="s">
        <v>328</v>
      </c>
      <c r="FQ31" t="s">
        <v>313</v>
      </c>
      <c r="FR31">
        <v>3161.9989999999998</v>
      </c>
      <c r="FS31" t="s">
        <v>349</v>
      </c>
      <c r="FV31" t="s">
        <v>313</v>
      </c>
      <c r="FW31">
        <v>243.76400000000001</v>
      </c>
      <c r="FX31" t="s">
        <v>328</v>
      </c>
      <c r="GA31" t="s">
        <v>313</v>
      </c>
      <c r="GB31">
        <v>681.28899999999999</v>
      </c>
      <c r="GC31" t="s">
        <v>529</v>
      </c>
      <c r="GF31" t="s">
        <v>313</v>
      </c>
      <c r="GG31">
        <v>4321.09</v>
      </c>
      <c r="GH31" t="s">
        <v>328</v>
      </c>
      <c r="GK31" t="s">
        <v>313</v>
      </c>
      <c r="GL31">
        <v>3000.8090000000002</v>
      </c>
      <c r="GM31" t="s">
        <v>337</v>
      </c>
      <c r="GP31" t="s">
        <v>313</v>
      </c>
      <c r="GQ31">
        <v>2482.625</v>
      </c>
      <c r="GR31" t="s">
        <v>530</v>
      </c>
      <c r="GU31" t="s">
        <v>313</v>
      </c>
      <c r="GV31">
        <v>0</v>
      </c>
      <c r="GW31" t="s">
        <v>313</v>
      </c>
      <c r="GX31">
        <v>1.2E-2</v>
      </c>
      <c r="GY31">
        <v>2.0049999999999999</v>
      </c>
      <c r="GZ31" t="s">
        <v>313</v>
      </c>
      <c r="HA31">
        <v>17024.207999999999</v>
      </c>
      <c r="HB31" t="s">
        <v>339</v>
      </c>
      <c r="HE31" t="s">
        <v>313</v>
      </c>
      <c r="HF31">
        <v>2809.2829999999999</v>
      </c>
      <c r="HG31" t="s">
        <v>328</v>
      </c>
      <c r="HJ31" t="s">
        <v>313</v>
      </c>
      <c r="HK31">
        <v>2520.0619999999999</v>
      </c>
      <c r="HL31" t="s">
        <v>328</v>
      </c>
      <c r="HO31" t="s">
        <v>313</v>
      </c>
      <c r="HP31">
        <v>1107.807</v>
      </c>
      <c r="HQ31" t="s">
        <v>328</v>
      </c>
      <c r="HT31" t="s">
        <v>313</v>
      </c>
      <c r="HU31">
        <v>16586.137999999999</v>
      </c>
      <c r="HV31" t="s">
        <v>340</v>
      </c>
      <c r="HY31" t="s">
        <v>313</v>
      </c>
      <c r="HZ31">
        <v>3259.587</v>
      </c>
      <c r="IA31" t="s">
        <v>327</v>
      </c>
      <c r="ID31" t="s">
        <v>313</v>
      </c>
      <c r="IE31">
        <v>2554.11</v>
      </c>
      <c r="IF31" t="s">
        <v>306</v>
      </c>
      <c r="II31" t="s">
        <v>313</v>
      </c>
      <c r="IJ31">
        <v>233.541</v>
      </c>
      <c r="IK31" t="s">
        <v>2332</v>
      </c>
      <c r="IN31" t="s">
        <v>313</v>
      </c>
    </row>
    <row r="32" spans="1:248">
      <c r="A32">
        <v>30</v>
      </c>
      <c r="B32" t="s">
        <v>577</v>
      </c>
      <c r="C32" t="s">
        <v>578</v>
      </c>
      <c r="D32" t="s">
        <v>579</v>
      </c>
      <c r="E32" t="s">
        <v>580</v>
      </c>
      <c r="F32" t="s">
        <v>581</v>
      </c>
      <c r="G32" t="s">
        <v>522</v>
      </c>
      <c r="H32" t="s">
        <v>582</v>
      </c>
      <c r="I32" t="s">
        <v>313</v>
      </c>
      <c r="J32" t="s">
        <v>313</v>
      </c>
      <c r="K32" t="s">
        <v>346</v>
      </c>
      <c r="L32" t="s">
        <v>313</v>
      </c>
      <c r="M32">
        <v>30</v>
      </c>
      <c r="N32">
        <v>8020.5129999999999</v>
      </c>
      <c r="O32" t="s">
        <v>314</v>
      </c>
      <c r="R32" t="s">
        <v>313</v>
      </c>
      <c r="S32">
        <v>2807.0509999999999</v>
      </c>
      <c r="T32" t="s">
        <v>315</v>
      </c>
      <c r="W32" t="s">
        <v>313</v>
      </c>
      <c r="X32">
        <v>0</v>
      </c>
      <c r="Y32" t="s">
        <v>316</v>
      </c>
      <c r="Z32">
        <v>100</v>
      </c>
      <c r="AA32">
        <v>1110.8409999999999</v>
      </c>
      <c r="AB32" t="s">
        <v>316</v>
      </c>
      <c r="AC32">
        <v>2583.1709999999998</v>
      </c>
      <c r="AD32" t="s">
        <v>317</v>
      </c>
      <c r="AG32" t="s">
        <v>313</v>
      </c>
      <c r="AH32">
        <v>467.40199999999999</v>
      </c>
      <c r="AI32" t="s">
        <v>525</v>
      </c>
      <c r="AL32" t="s">
        <v>313</v>
      </c>
      <c r="AM32">
        <v>139.86500000000001</v>
      </c>
      <c r="AN32" t="s">
        <v>319</v>
      </c>
      <c r="AQ32" t="s">
        <v>313</v>
      </c>
      <c r="AR32">
        <v>110.264</v>
      </c>
      <c r="AS32" t="s">
        <v>469</v>
      </c>
      <c r="AV32" t="s">
        <v>313</v>
      </c>
      <c r="AW32">
        <v>2577.567</v>
      </c>
      <c r="AX32" t="s">
        <v>354</v>
      </c>
      <c r="BA32" t="s">
        <v>313</v>
      </c>
      <c r="BB32">
        <v>586.86300000000006</v>
      </c>
      <c r="BC32" t="s">
        <v>322</v>
      </c>
      <c r="BF32" t="s">
        <v>313</v>
      </c>
      <c r="BG32">
        <v>73.367000000000004</v>
      </c>
      <c r="BH32" t="s">
        <v>583</v>
      </c>
      <c r="BK32" t="s">
        <v>313</v>
      </c>
      <c r="BL32">
        <v>868.03899999999999</v>
      </c>
      <c r="BM32" t="s">
        <v>449</v>
      </c>
      <c r="BP32" t="s">
        <v>313</v>
      </c>
      <c r="BQ32">
        <v>1168.9280000000001</v>
      </c>
      <c r="BR32" t="s">
        <v>425</v>
      </c>
      <c r="BU32" t="s">
        <v>313</v>
      </c>
      <c r="BV32">
        <v>817.13800000000003</v>
      </c>
      <c r="BW32" t="s">
        <v>413</v>
      </c>
      <c r="BZ32" t="s">
        <v>313</v>
      </c>
      <c r="CA32">
        <v>450.27</v>
      </c>
      <c r="CB32" t="s">
        <v>584</v>
      </c>
      <c r="CE32" t="s">
        <v>313</v>
      </c>
      <c r="CF32">
        <v>161.77099999999999</v>
      </c>
      <c r="CG32" t="s">
        <v>328</v>
      </c>
      <c r="CJ32" t="s">
        <v>313</v>
      </c>
      <c r="CK32">
        <v>1221.8520000000001</v>
      </c>
      <c r="CL32" t="s">
        <v>328</v>
      </c>
      <c r="CO32" t="s">
        <v>313</v>
      </c>
      <c r="CP32">
        <v>70.114000000000004</v>
      </c>
      <c r="CQ32" t="s">
        <v>470</v>
      </c>
      <c r="CT32" t="s">
        <v>313</v>
      </c>
      <c r="CU32">
        <v>852.49599999999998</v>
      </c>
      <c r="CV32" t="s">
        <v>313</v>
      </c>
      <c r="CY32" t="s">
        <v>313</v>
      </c>
      <c r="CZ32">
        <v>621.43899999999996</v>
      </c>
      <c r="DA32" t="s">
        <v>313</v>
      </c>
      <c r="DD32" t="s">
        <v>313</v>
      </c>
      <c r="DE32">
        <v>634.01</v>
      </c>
      <c r="DF32" t="s">
        <v>330</v>
      </c>
      <c r="DI32" t="s">
        <v>313</v>
      </c>
      <c r="DJ32">
        <v>1165.221</v>
      </c>
      <c r="DK32" t="s">
        <v>306</v>
      </c>
      <c r="DN32" t="s">
        <v>313</v>
      </c>
      <c r="DO32">
        <v>1362.9190000000001</v>
      </c>
      <c r="DP32" t="s">
        <v>321</v>
      </c>
      <c r="DS32" t="s">
        <v>313</v>
      </c>
      <c r="DT32">
        <v>0</v>
      </c>
      <c r="DU32" t="s">
        <v>332</v>
      </c>
      <c r="DV32">
        <v>100</v>
      </c>
      <c r="DW32">
        <v>1110.8409999999999</v>
      </c>
      <c r="DX32" t="s">
        <v>332</v>
      </c>
      <c r="DY32">
        <v>1592.9480000000001</v>
      </c>
      <c r="DZ32" t="s">
        <v>328</v>
      </c>
      <c r="EC32" t="s">
        <v>313</v>
      </c>
      <c r="ED32">
        <v>5653.1809999999996</v>
      </c>
      <c r="EE32" t="s">
        <v>306</v>
      </c>
      <c r="EH32" t="s">
        <v>313</v>
      </c>
      <c r="EI32">
        <v>469.61200000000002</v>
      </c>
      <c r="EJ32" t="s">
        <v>333</v>
      </c>
      <c r="EM32" t="s">
        <v>313</v>
      </c>
      <c r="EN32">
        <v>2985.3629999999998</v>
      </c>
      <c r="EO32" t="s">
        <v>394</v>
      </c>
      <c r="ER32" t="s">
        <v>313</v>
      </c>
      <c r="ES32">
        <v>306.52499999999998</v>
      </c>
      <c r="ET32" t="s">
        <v>313</v>
      </c>
      <c r="EW32" t="s">
        <v>313</v>
      </c>
      <c r="EX32">
        <v>1293.653</v>
      </c>
      <c r="EY32" t="s">
        <v>313</v>
      </c>
      <c r="FB32" t="s">
        <v>313</v>
      </c>
      <c r="FC32">
        <v>3552.5830000000001</v>
      </c>
      <c r="FD32" t="s">
        <v>335</v>
      </c>
      <c r="FG32" t="s">
        <v>313</v>
      </c>
      <c r="FH32">
        <v>5062.3280000000004</v>
      </c>
      <c r="FI32" t="s">
        <v>328</v>
      </c>
      <c r="FL32" t="s">
        <v>313</v>
      </c>
      <c r="FM32">
        <v>228.922</v>
      </c>
      <c r="FN32" t="s">
        <v>328</v>
      </c>
      <c r="FQ32" t="s">
        <v>313</v>
      </c>
      <c r="FR32">
        <v>629.74800000000005</v>
      </c>
      <c r="FS32" t="s">
        <v>341</v>
      </c>
      <c r="FV32" t="s">
        <v>313</v>
      </c>
      <c r="FW32">
        <v>161.77099999999999</v>
      </c>
      <c r="FX32" t="s">
        <v>328</v>
      </c>
      <c r="GA32" t="s">
        <v>313</v>
      </c>
      <c r="GB32">
        <v>1456.327</v>
      </c>
      <c r="GC32" t="s">
        <v>395</v>
      </c>
      <c r="GF32" t="s">
        <v>313</v>
      </c>
      <c r="GG32">
        <v>7698.9179999999997</v>
      </c>
      <c r="GH32" t="s">
        <v>328</v>
      </c>
      <c r="GK32" t="s">
        <v>313</v>
      </c>
      <c r="GL32">
        <v>637.70000000000005</v>
      </c>
      <c r="GM32" t="s">
        <v>416</v>
      </c>
      <c r="GP32" t="s">
        <v>313</v>
      </c>
      <c r="GQ32">
        <v>809.24300000000005</v>
      </c>
      <c r="GR32" t="s">
        <v>417</v>
      </c>
      <c r="GU32" t="s">
        <v>313</v>
      </c>
      <c r="GV32">
        <v>0</v>
      </c>
      <c r="GW32" t="s">
        <v>313</v>
      </c>
      <c r="GX32">
        <v>1.4999999999999999E-2</v>
      </c>
      <c r="GY32">
        <v>0.16900000000000001</v>
      </c>
      <c r="GZ32" t="s">
        <v>313</v>
      </c>
      <c r="HA32">
        <v>14475.444</v>
      </c>
      <c r="HB32" t="s">
        <v>339</v>
      </c>
      <c r="HE32" t="s">
        <v>313</v>
      </c>
      <c r="HF32">
        <v>640.43299999999999</v>
      </c>
      <c r="HG32" t="s">
        <v>328</v>
      </c>
      <c r="HJ32" t="s">
        <v>313</v>
      </c>
      <c r="HK32">
        <v>936.47500000000002</v>
      </c>
      <c r="HL32" t="s">
        <v>328</v>
      </c>
      <c r="HO32" t="s">
        <v>313</v>
      </c>
      <c r="HP32">
        <v>127.73399999999999</v>
      </c>
      <c r="HQ32" t="s">
        <v>328</v>
      </c>
      <c r="HT32" t="s">
        <v>313</v>
      </c>
      <c r="HU32">
        <v>17100.28</v>
      </c>
      <c r="HV32" t="s">
        <v>340</v>
      </c>
      <c r="HY32" t="s">
        <v>313</v>
      </c>
      <c r="HZ32">
        <v>2218.75</v>
      </c>
      <c r="IA32" t="s">
        <v>327</v>
      </c>
      <c r="ID32" t="s">
        <v>313</v>
      </c>
      <c r="IE32">
        <v>1284.989</v>
      </c>
      <c r="IF32" t="s">
        <v>306</v>
      </c>
      <c r="II32" t="s">
        <v>313</v>
      </c>
      <c r="IJ32">
        <v>0</v>
      </c>
      <c r="IK32" t="s">
        <v>2332</v>
      </c>
      <c r="IL32">
        <v>99.981999999999999</v>
      </c>
      <c r="IM32">
        <v>1110.646</v>
      </c>
      <c r="IN32" t="s">
        <v>2332</v>
      </c>
    </row>
    <row r="33" spans="1:248">
      <c r="A33">
        <v>31</v>
      </c>
      <c r="B33" t="s">
        <v>585</v>
      </c>
      <c r="C33" t="s">
        <v>586</v>
      </c>
      <c r="D33" t="s">
        <v>513</v>
      </c>
      <c r="E33" t="s">
        <v>520</v>
      </c>
      <c r="F33" t="s">
        <v>521</v>
      </c>
      <c r="G33" t="s">
        <v>522</v>
      </c>
      <c r="H33" t="s">
        <v>523</v>
      </c>
      <c r="I33" t="s">
        <v>313</v>
      </c>
      <c r="J33" t="s">
        <v>313</v>
      </c>
      <c r="K33" t="s">
        <v>313</v>
      </c>
      <c r="L33" t="s">
        <v>313</v>
      </c>
      <c r="M33">
        <v>31</v>
      </c>
      <c r="N33">
        <v>12379.521000000001</v>
      </c>
      <c r="O33" t="s">
        <v>314</v>
      </c>
      <c r="R33" t="s">
        <v>313</v>
      </c>
      <c r="S33">
        <v>930.99699999999996</v>
      </c>
      <c r="T33" t="s">
        <v>483</v>
      </c>
      <c r="W33" t="s">
        <v>313</v>
      </c>
      <c r="X33">
        <v>0</v>
      </c>
      <c r="Y33" t="s">
        <v>316</v>
      </c>
      <c r="Z33">
        <v>100</v>
      </c>
      <c r="AA33">
        <v>620.47799999999995</v>
      </c>
      <c r="AB33" t="s">
        <v>316</v>
      </c>
      <c r="AC33">
        <v>6280.95</v>
      </c>
      <c r="AD33" t="s">
        <v>524</v>
      </c>
      <c r="AG33" t="s">
        <v>313</v>
      </c>
      <c r="AH33">
        <v>3221.712</v>
      </c>
      <c r="AI33" t="s">
        <v>525</v>
      </c>
      <c r="AL33" t="s">
        <v>313</v>
      </c>
      <c r="AM33">
        <v>2512.1590000000001</v>
      </c>
      <c r="AN33" t="s">
        <v>319</v>
      </c>
      <c r="AQ33" t="s">
        <v>313</v>
      </c>
      <c r="AR33">
        <v>4012.5650000000001</v>
      </c>
      <c r="AS33" t="s">
        <v>526</v>
      </c>
      <c r="AV33" t="s">
        <v>313</v>
      </c>
      <c r="AW33">
        <v>3787.2860000000001</v>
      </c>
      <c r="AX33" t="s">
        <v>366</v>
      </c>
      <c r="BA33" t="s">
        <v>313</v>
      </c>
      <c r="BB33">
        <v>195.988</v>
      </c>
      <c r="BC33" t="s">
        <v>322</v>
      </c>
      <c r="BF33" t="s">
        <v>313</v>
      </c>
      <c r="BG33">
        <v>206.28899999999999</v>
      </c>
      <c r="BH33" t="s">
        <v>527</v>
      </c>
      <c r="BK33" t="s">
        <v>313</v>
      </c>
      <c r="BL33">
        <v>5175.7669999999998</v>
      </c>
      <c r="BM33" t="s">
        <v>449</v>
      </c>
      <c r="BP33" t="s">
        <v>313</v>
      </c>
      <c r="BQ33">
        <v>5509.143</v>
      </c>
      <c r="BR33" t="s">
        <v>374</v>
      </c>
      <c r="BU33" t="s">
        <v>313</v>
      </c>
      <c r="BV33">
        <v>5025.2129999999997</v>
      </c>
      <c r="BW33" t="s">
        <v>509</v>
      </c>
      <c r="BZ33" t="s">
        <v>313</v>
      </c>
      <c r="CA33">
        <v>3261.7040000000002</v>
      </c>
      <c r="CB33" t="s">
        <v>414</v>
      </c>
      <c r="CE33" t="s">
        <v>313</v>
      </c>
      <c r="CF33">
        <v>196.31700000000001</v>
      </c>
      <c r="CG33" t="s">
        <v>328</v>
      </c>
      <c r="CJ33" t="s">
        <v>313</v>
      </c>
      <c r="CK33">
        <v>5336.5079999999998</v>
      </c>
      <c r="CL33" t="s">
        <v>328</v>
      </c>
      <c r="CO33" t="s">
        <v>313</v>
      </c>
      <c r="CP33">
        <v>301.32299999999998</v>
      </c>
      <c r="CQ33" t="s">
        <v>528</v>
      </c>
      <c r="CT33" t="s">
        <v>313</v>
      </c>
      <c r="CU33">
        <v>3168.6590000000001</v>
      </c>
      <c r="CV33" t="s">
        <v>313</v>
      </c>
      <c r="CY33" t="s">
        <v>313</v>
      </c>
      <c r="CZ33">
        <v>5045.5240000000003</v>
      </c>
      <c r="DA33" t="s">
        <v>313</v>
      </c>
      <c r="DD33" t="s">
        <v>313</v>
      </c>
      <c r="DE33">
        <v>327.40699999999998</v>
      </c>
      <c r="DF33" t="s">
        <v>347</v>
      </c>
      <c r="DI33" t="s">
        <v>313</v>
      </c>
      <c r="DJ33">
        <v>5428.826</v>
      </c>
      <c r="DK33" t="s">
        <v>306</v>
      </c>
      <c r="DN33" t="s">
        <v>313</v>
      </c>
      <c r="DO33">
        <v>1858.1610000000001</v>
      </c>
      <c r="DP33" t="s">
        <v>418</v>
      </c>
      <c r="DS33" t="s">
        <v>313</v>
      </c>
      <c r="DT33">
        <v>137.89599999999999</v>
      </c>
      <c r="DU33" t="s">
        <v>332</v>
      </c>
      <c r="DX33" t="s">
        <v>313</v>
      </c>
      <c r="DY33">
        <v>5289.2129999999997</v>
      </c>
      <c r="DZ33" t="s">
        <v>328</v>
      </c>
      <c r="EC33" t="s">
        <v>313</v>
      </c>
      <c r="ED33">
        <v>10259.539000000001</v>
      </c>
      <c r="EE33" t="s">
        <v>306</v>
      </c>
      <c r="EH33" t="s">
        <v>313</v>
      </c>
      <c r="EI33">
        <v>161.60300000000001</v>
      </c>
      <c r="EJ33" t="s">
        <v>333</v>
      </c>
      <c r="EM33" t="s">
        <v>313</v>
      </c>
      <c r="EN33">
        <v>5735.9939999999997</v>
      </c>
      <c r="EO33" t="s">
        <v>394</v>
      </c>
      <c r="ER33" t="s">
        <v>313</v>
      </c>
      <c r="ES33">
        <v>3291.0320000000002</v>
      </c>
      <c r="ET33" t="s">
        <v>313</v>
      </c>
      <c r="EW33" t="s">
        <v>313</v>
      </c>
      <c r="EX33">
        <v>5293.47</v>
      </c>
      <c r="EY33" t="s">
        <v>313</v>
      </c>
      <c r="FB33" t="s">
        <v>313</v>
      </c>
      <c r="FC33">
        <v>5740.94</v>
      </c>
      <c r="FD33" t="s">
        <v>335</v>
      </c>
      <c r="FG33" t="s">
        <v>313</v>
      </c>
      <c r="FH33">
        <v>9646.93</v>
      </c>
      <c r="FI33" t="s">
        <v>328</v>
      </c>
      <c r="FL33" t="s">
        <v>313</v>
      </c>
      <c r="FM33">
        <v>178.5</v>
      </c>
      <c r="FN33" t="s">
        <v>328</v>
      </c>
      <c r="FQ33" t="s">
        <v>313</v>
      </c>
      <c r="FR33">
        <v>747.81399999999996</v>
      </c>
      <c r="FS33" t="s">
        <v>321</v>
      </c>
      <c r="FV33" t="s">
        <v>313</v>
      </c>
      <c r="FW33">
        <v>0</v>
      </c>
      <c r="FX33" t="s">
        <v>328</v>
      </c>
      <c r="FY33">
        <v>0</v>
      </c>
      <c r="FZ33">
        <v>0</v>
      </c>
      <c r="GA33" t="s">
        <v>328</v>
      </c>
      <c r="GB33">
        <v>5431.125</v>
      </c>
      <c r="GC33" t="s">
        <v>529</v>
      </c>
      <c r="GF33" t="s">
        <v>313</v>
      </c>
      <c r="GG33">
        <v>7190.75</v>
      </c>
      <c r="GH33" t="s">
        <v>328</v>
      </c>
      <c r="GK33" t="s">
        <v>313</v>
      </c>
      <c r="GL33">
        <v>3261.77</v>
      </c>
      <c r="GM33" t="s">
        <v>416</v>
      </c>
      <c r="GP33" t="s">
        <v>313</v>
      </c>
      <c r="GQ33">
        <v>5232.3360000000002</v>
      </c>
      <c r="GR33" t="s">
        <v>530</v>
      </c>
      <c r="GU33" t="s">
        <v>313</v>
      </c>
      <c r="GV33">
        <v>0</v>
      </c>
      <c r="GW33" t="s">
        <v>313</v>
      </c>
      <c r="GX33">
        <v>100</v>
      </c>
      <c r="GY33">
        <v>620.47799999999995</v>
      </c>
      <c r="GZ33" t="s">
        <v>313</v>
      </c>
      <c r="HA33">
        <v>12500.082</v>
      </c>
      <c r="HB33" t="s">
        <v>339</v>
      </c>
      <c r="HE33" t="s">
        <v>313</v>
      </c>
      <c r="HF33">
        <v>536.71299999999997</v>
      </c>
      <c r="HG33" t="s">
        <v>328</v>
      </c>
      <c r="HJ33" t="s">
        <v>313</v>
      </c>
      <c r="HK33">
        <v>5106.1580000000004</v>
      </c>
      <c r="HL33" t="s">
        <v>328</v>
      </c>
      <c r="HO33" t="s">
        <v>313</v>
      </c>
      <c r="HP33">
        <v>307.02699999999999</v>
      </c>
      <c r="HQ33" t="s">
        <v>328</v>
      </c>
      <c r="HT33" t="s">
        <v>313</v>
      </c>
      <c r="HU33">
        <v>21400.056</v>
      </c>
      <c r="HV33" t="s">
        <v>340</v>
      </c>
      <c r="HY33" t="s">
        <v>313</v>
      </c>
      <c r="HZ33">
        <v>196.31700000000001</v>
      </c>
      <c r="IA33" t="s">
        <v>531</v>
      </c>
      <c r="ID33" t="s">
        <v>313</v>
      </c>
      <c r="IE33">
        <v>5713.3720000000003</v>
      </c>
      <c r="IF33" t="s">
        <v>306</v>
      </c>
      <c r="II33" t="s">
        <v>313</v>
      </c>
      <c r="IJ33">
        <v>193.489</v>
      </c>
      <c r="IK33" t="s">
        <v>2332</v>
      </c>
      <c r="IN33" t="s">
        <v>313</v>
      </c>
    </row>
    <row r="34" spans="1:248">
      <c r="A34">
        <v>32</v>
      </c>
      <c r="B34" t="s">
        <v>587</v>
      </c>
      <c r="C34" t="s">
        <v>588</v>
      </c>
      <c r="D34" t="s">
        <v>589</v>
      </c>
      <c r="E34" t="s">
        <v>590</v>
      </c>
      <c r="F34" t="s">
        <v>591</v>
      </c>
      <c r="G34" t="s">
        <v>522</v>
      </c>
      <c r="H34" t="s">
        <v>592</v>
      </c>
      <c r="I34" t="s">
        <v>313</v>
      </c>
      <c r="J34" t="s">
        <v>313</v>
      </c>
      <c r="K34" t="s">
        <v>313</v>
      </c>
      <c r="L34" t="s">
        <v>313</v>
      </c>
      <c r="M34">
        <v>32</v>
      </c>
      <c r="N34">
        <v>9221.2579999999998</v>
      </c>
      <c r="O34" t="s">
        <v>314</v>
      </c>
      <c r="R34" t="s">
        <v>313</v>
      </c>
      <c r="S34">
        <v>1678.5340000000001</v>
      </c>
      <c r="T34" t="s">
        <v>315</v>
      </c>
      <c r="W34" t="s">
        <v>313</v>
      </c>
      <c r="X34">
        <v>458.75200000000001</v>
      </c>
      <c r="Y34" t="s">
        <v>316</v>
      </c>
      <c r="AB34" t="s">
        <v>313</v>
      </c>
      <c r="AC34">
        <v>3727.1570000000002</v>
      </c>
      <c r="AD34" t="s">
        <v>317</v>
      </c>
      <c r="AG34" t="s">
        <v>313</v>
      </c>
      <c r="AH34">
        <v>957.08399999999995</v>
      </c>
      <c r="AI34" t="s">
        <v>525</v>
      </c>
      <c r="AL34" t="s">
        <v>313</v>
      </c>
      <c r="AM34">
        <v>0</v>
      </c>
      <c r="AN34" t="s">
        <v>319</v>
      </c>
      <c r="AO34">
        <v>100</v>
      </c>
      <c r="AP34">
        <v>346.02199999999999</v>
      </c>
      <c r="AQ34" t="s">
        <v>319</v>
      </c>
      <c r="AR34">
        <v>442.72699999999998</v>
      </c>
      <c r="AS34" t="s">
        <v>526</v>
      </c>
      <c r="AV34" t="s">
        <v>313</v>
      </c>
      <c r="AW34">
        <v>2688.1570000000002</v>
      </c>
      <c r="AX34" t="s">
        <v>306</v>
      </c>
      <c r="BA34" t="s">
        <v>313</v>
      </c>
      <c r="BB34">
        <v>603.90099999999995</v>
      </c>
      <c r="BC34" t="s">
        <v>322</v>
      </c>
      <c r="BF34" t="s">
        <v>313</v>
      </c>
      <c r="BG34">
        <v>107.913</v>
      </c>
      <c r="BH34" t="s">
        <v>588</v>
      </c>
      <c r="BK34" t="s">
        <v>313</v>
      </c>
      <c r="BL34">
        <v>1553.248</v>
      </c>
      <c r="BM34" t="s">
        <v>449</v>
      </c>
      <c r="BP34" t="s">
        <v>313</v>
      </c>
      <c r="BQ34">
        <v>1879.8530000000001</v>
      </c>
      <c r="BR34" t="s">
        <v>374</v>
      </c>
      <c r="BU34" t="s">
        <v>313</v>
      </c>
      <c r="BV34">
        <v>1397.925</v>
      </c>
      <c r="BW34" t="s">
        <v>509</v>
      </c>
      <c r="BZ34" t="s">
        <v>313</v>
      </c>
      <c r="CA34">
        <v>834.77099999999996</v>
      </c>
      <c r="CB34" t="s">
        <v>584</v>
      </c>
      <c r="CE34" t="s">
        <v>313</v>
      </c>
      <c r="CF34">
        <v>307.93700000000001</v>
      </c>
      <c r="CG34" t="s">
        <v>328</v>
      </c>
      <c r="CJ34" t="s">
        <v>313</v>
      </c>
      <c r="CK34">
        <v>2320.248</v>
      </c>
      <c r="CL34" t="s">
        <v>328</v>
      </c>
      <c r="CO34" t="s">
        <v>313</v>
      </c>
      <c r="CP34">
        <v>392.613</v>
      </c>
      <c r="CQ34" t="s">
        <v>593</v>
      </c>
      <c r="CT34" t="s">
        <v>313</v>
      </c>
      <c r="CU34">
        <v>1365.6030000000001</v>
      </c>
      <c r="CV34" t="s">
        <v>313</v>
      </c>
      <c r="CY34" t="s">
        <v>313</v>
      </c>
      <c r="CZ34">
        <v>1415.299</v>
      </c>
      <c r="DA34" t="s">
        <v>313</v>
      </c>
      <c r="DD34" t="s">
        <v>313</v>
      </c>
      <c r="DE34">
        <v>671.928</v>
      </c>
      <c r="DF34" t="s">
        <v>347</v>
      </c>
      <c r="DI34" t="s">
        <v>313</v>
      </c>
      <c r="DJ34">
        <v>1798.3710000000001</v>
      </c>
      <c r="DK34" t="s">
        <v>306</v>
      </c>
      <c r="DN34" t="s">
        <v>313</v>
      </c>
      <c r="DO34">
        <v>1077.123</v>
      </c>
      <c r="DP34" t="s">
        <v>418</v>
      </c>
      <c r="DS34" t="s">
        <v>313</v>
      </c>
      <c r="DT34">
        <v>172.61799999999999</v>
      </c>
      <c r="DU34" t="s">
        <v>332</v>
      </c>
      <c r="DX34" t="s">
        <v>313</v>
      </c>
      <c r="DY34">
        <v>1744.4960000000001</v>
      </c>
      <c r="DZ34" t="s">
        <v>328</v>
      </c>
      <c r="EC34" t="s">
        <v>313</v>
      </c>
      <c r="ED34">
        <v>6786.9279999999999</v>
      </c>
      <c r="EE34" t="s">
        <v>306</v>
      </c>
      <c r="EH34" t="s">
        <v>313</v>
      </c>
      <c r="EI34">
        <v>787.31</v>
      </c>
      <c r="EJ34" t="s">
        <v>333</v>
      </c>
      <c r="EM34" t="s">
        <v>313</v>
      </c>
      <c r="EN34">
        <v>3886.44</v>
      </c>
      <c r="EO34" t="s">
        <v>394</v>
      </c>
      <c r="ER34" t="s">
        <v>313</v>
      </c>
      <c r="ES34">
        <v>373.39499999999998</v>
      </c>
      <c r="ET34" t="s">
        <v>313</v>
      </c>
      <c r="EW34" t="s">
        <v>313</v>
      </c>
      <c r="EX34">
        <v>1682.097</v>
      </c>
      <c r="EY34" t="s">
        <v>313</v>
      </c>
      <c r="FB34" t="s">
        <v>313</v>
      </c>
      <c r="FC34">
        <v>4401.2539999999999</v>
      </c>
      <c r="FD34" t="s">
        <v>335</v>
      </c>
      <c r="FG34" t="s">
        <v>313</v>
      </c>
      <c r="FH34">
        <v>6031.8869999999997</v>
      </c>
      <c r="FI34" t="s">
        <v>328</v>
      </c>
      <c r="FL34" t="s">
        <v>313</v>
      </c>
      <c r="FM34">
        <v>508.786</v>
      </c>
      <c r="FN34" t="s">
        <v>328</v>
      </c>
      <c r="FQ34" t="s">
        <v>313</v>
      </c>
      <c r="FR34">
        <v>1054.5719999999999</v>
      </c>
      <c r="FS34" t="s">
        <v>341</v>
      </c>
      <c r="FV34" t="s">
        <v>313</v>
      </c>
      <c r="FW34">
        <v>390.45800000000003</v>
      </c>
      <c r="FX34" t="s">
        <v>328</v>
      </c>
      <c r="GA34" t="s">
        <v>313</v>
      </c>
      <c r="GB34">
        <v>2429.694</v>
      </c>
      <c r="GC34" t="s">
        <v>395</v>
      </c>
      <c r="GF34" t="s">
        <v>313</v>
      </c>
      <c r="GG34">
        <v>6747.6080000000002</v>
      </c>
      <c r="GH34" t="s">
        <v>328</v>
      </c>
      <c r="GK34" t="s">
        <v>313</v>
      </c>
      <c r="GL34">
        <v>1089.6669999999999</v>
      </c>
      <c r="GM34" t="s">
        <v>416</v>
      </c>
      <c r="GP34" t="s">
        <v>313</v>
      </c>
      <c r="GQ34">
        <v>1607.8340000000001</v>
      </c>
      <c r="GR34" t="s">
        <v>530</v>
      </c>
      <c r="GU34" t="s">
        <v>313</v>
      </c>
      <c r="GV34">
        <v>0</v>
      </c>
      <c r="GW34" t="s">
        <v>313</v>
      </c>
      <c r="GX34">
        <v>100</v>
      </c>
      <c r="GY34">
        <v>346.02199999999999</v>
      </c>
      <c r="GZ34" t="s">
        <v>313</v>
      </c>
      <c r="HA34">
        <v>14478.266</v>
      </c>
      <c r="HB34" t="s">
        <v>339</v>
      </c>
      <c r="HE34" t="s">
        <v>313</v>
      </c>
      <c r="HF34">
        <v>1231.681</v>
      </c>
      <c r="HG34" t="s">
        <v>328</v>
      </c>
      <c r="HJ34" t="s">
        <v>313</v>
      </c>
      <c r="HK34">
        <v>1475.9860000000001</v>
      </c>
      <c r="HL34" t="s">
        <v>328</v>
      </c>
      <c r="HO34" t="s">
        <v>313</v>
      </c>
      <c r="HP34">
        <v>1040.7170000000001</v>
      </c>
      <c r="HQ34" t="s">
        <v>328</v>
      </c>
      <c r="HT34" t="s">
        <v>313</v>
      </c>
      <c r="HU34">
        <v>17827.513999999999</v>
      </c>
      <c r="HV34" t="s">
        <v>340</v>
      </c>
      <c r="HY34" t="s">
        <v>313</v>
      </c>
      <c r="HZ34">
        <v>2979.8620000000001</v>
      </c>
      <c r="IA34" t="s">
        <v>327</v>
      </c>
      <c r="ID34" t="s">
        <v>313</v>
      </c>
      <c r="IE34">
        <v>2091.203</v>
      </c>
      <c r="IF34" t="s">
        <v>306</v>
      </c>
      <c r="II34" t="s">
        <v>313</v>
      </c>
      <c r="IJ34">
        <v>413.51600000000002</v>
      </c>
      <c r="IK34" t="s">
        <v>2332</v>
      </c>
      <c r="IN34" t="s">
        <v>313</v>
      </c>
    </row>
    <row r="35" spans="1:248">
      <c r="A35">
        <v>34</v>
      </c>
      <c r="B35" t="s">
        <v>594</v>
      </c>
      <c r="C35" t="s">
        <v>595</v>
      </c>
      <c r="D35" t="s">
        <v>596</v>
      </c>
      <c r="E35" t="s">
        <v>597</v>
      </c>
      <c r="F35" t="s">
        <v>598</v>
      </c>
      <c r="G35" t="s">
        <v>522</v>
      </c>
      <c r="H35" t="s">
        <v>599</v>
      </c>
      <c r="I35" t="s">
        <v>313</v>
      </c>
      <c r="J35" t="s">
        <v>313</v>
      </c>
      <c r="K35" t="s">
        <v>346</v>
      </c>
      <c r="L35" t="s">
        <v>313</v>
      </c>
      <c r="M35">
        <v>33</v>
      </c>
      <c r="N35">
        <v>13671.922</v>
      </c>
      <c r="O35" t="s">
        <v>314</v>
      </c>
      <c r="R35" t="s">
        <v>313</v>
      </c>
      <c r="S35">
        <v>497.63200000000001</v>
      </c>
      <c r="T35" t="s">
        <v>483</v>
      </c>
      <c r="W35" t="s">
        <v>313</v>
      </c>
      <c r="X35">
        <v>0</v>
      </c>
      <c r="Y35" t="s">
        <v>316</v>
      </c>
      <c r="Z35">
        <v>100</v>
      </c>
      <c r="AA35">
        <v>5450.777</v>
      </c>
      <c r="AB35" t="s">
        <v>316</v>
      </c>
      <c r="AC35">
        <v>7901.0230000000001</v>
      </c>
      <c r="AD35" t="s">
        <v>524</v>
      </c>
      <c r="AG35" t="s">
        <v>313</v>
      </c>
      <c r="AH35">
        <v>2532.634</v>
      </c>
      <c r="AI35" t="s">
        <v>600</v>
      </c>
      <c r="AL35" t="s">
        <v>313</v>
      </c>
      <c r="AM35">
        <v>3744.587</v>
      </c>
      <c r="AN35" t="s">
        <v>319</v>
      </c>
      <c r="AQ35" t="s">
        <v>313</v>
      </c>
      <c r="AR35">
        <v>4935.1989999999996</v>
      </c>
      <c r="AS35" t="s">
        <v>526</v>
      </c>
      <c r="AV35" t="s">
        <v>313</v>
      </c>
      <c r="AW35">
        <v>4666.6509999999998</v>
      </c>
      <c r="AX35" t="s">
        <v>306</v>
      </c>
      <c r="BA35" t="s">
        <v>313</v>
      </c>
      <c r="BB35">
        <v>683.62599999999998</v>
      </c>
      <c r="BC35" t="s">
        <v>322</v>
      </c>
      <c r="BF35" t="s">
        <v>313</v>
      </c>
      <c r="BG35">
        <v>1.3859999999999999</v>
      </c>
      <c r="BH35" t="s">
        <v>601</v>
      </c>
      <c r="BK35" t="s">
        <v>313</v>
      </c>
      <c r="BL35">
        <v>5398.6589999999997</v>
      </c>
      <c r="BM35" t="s">
        <v>540</v>
      </c>
      <c r="BP35" t="s">
        <v>313</v>
      </c>
      <c r="BQ35">
        <v>6293.0630000000001</v>
      </c>
      <c r="BR35" t="s">
        <v>374</v>
      </c>
      <c r="BU35" t="s">
        <v>313</v>
      </c>
      <c r="BV35">
        <v>5553.3739999999998</v>
      </c>
      <c r="BW35" t="s">
        <v>602</v>
      </c>
      <c r="BZ35" t="s">
        <v>313</v>
      </c>
      <c r="CA35">
        <v>1998.6130000000001</v>
      </c>
      <c r="CB35" t="s">
        <v>561</v>
      </c>
      <c r="CE35" t="s">
        <v>313</v>
      </c>
      <c r="CF35">
        <v>645.66200000000003</v>
      </c>
      <c r="CG35" t="s">
        <v>328</v>
      </c>
      <c r="CJ35" t="s">
        <v>313</v>
      </c>
      <c r="CK35">
        <v>5246.5839999999998</v>
      </c>
      <c r="CL35" t="s">
        <v>328</v>
      </c>
      <c r="CO35" t="s">
        <v>313</v>
      </c>
      <c r="CP35">
        <v>1848.9069999999999</v>
      </c>
      <c r="CQ35" t="s">
        <v>528</v>
      </c>
      <c r="CT35" t="s">
        <v>313</v>
      </c>
      <c r="CU35">
        <v>2931.4050000000002</v>
      </c>
      <c r="CV35" t="s">
        <v>313</v>
      </c>
      <c r="CY35" t="s">
        <v>313</v>
      </c>
      <c r="CZ35">
        <v>5806.9269999999997</v>
      </c>
      <c r="DA35" t="s">
        <v>313</v>
      </c>
      <c r="DD35" t="s">
        <v>313</v>
      </c>
      <c r="DE35">
        <v>12.895</v>
      </c>
      <c r="DF35" t="s">
        <v>603</v>
      </c>
      <c r="DI35" t="s">
        <v>313</v>
      </c>
      <c r="DJ35">
        <v>6189.3829999999998</v>
      </c>
      <c r="DK35" t="s">
        <v>341</v>
      </c>
      <c r="DN35" t="s">
        <v>313</v>
      </c>
      <c r="DO35">
        <v>1627.001</v>
      </c>
      <c r="DP35" t="s">
        <v>306</v>
      </c>
      <c r="DS35" t="s">
        <v>313</v>
      </c>
      <c r="DT35">
        <v>0</v>
      </c>
      <c r="DU35" t="s">
        <v>332</v>
      </c>
      <c r="DV35">
        <v>81.777000000000001</v>
      </c>
      <c r="DW35">
        <v>4457.5079999999998</v>
      </c>
      <c r="DX35" t="s">
        <v>332</v>
      </c>
      <c r="DY35">
        <v>5871.0060000000003</v>
      </c>
      <c r="DZ35" t="s">
        <v>328</v>
      </c>
      <c r="EC35" t="s">
        <v>313</v>
      </c>
      <c r="ED35">
        <v>11272.4</v>
      </c>
      <c r="EE35" t="s">
        <v>306</v>
      </c>
      <c r="EH35" t="s">
        <v>313</v>
      </c>
      <c r="EI35">
        <v>251.387</v>
      </c>
      <c r="EJ35" t="s">
        <v>333</v>
      </c>
      <c r="EM35" t="s">
        <v>313</v>
      </c>
      <c r="EN35">
        <v>5962.942</v>
      </c>
      <c r="EO35" t="s">
        <v>494</v>
      </c>
      <c r="ER35" t="s">
        <v>313</v>
      </c>
      <c r="ES35">
        <v>4055.6819999999998</v>
      </c>
      <c r="ET35" t="s">
        <v>313</v>
      </c>
      <c r="EW35" t="s">
        <v>313</v>
      </c>
      <c r="EX35">
        <v>5973.0990000000002</v>
      </c>
      <c r="EY35" t="s">
        <v>313</v>
      </c>
      <c r="FB35" t="s">
        <v>313</v>
      </c>
      <c r="FC35">
        <v>6083.8770000000004</v>
      </c>
      <c r="FD35" t="s">
        <v>306</v>
      </c>
      <c r="FG35" t="s">
        <v>313</v>
      </c>
      <c r="FH35">
        <v>10426.684999999999</v>
      </c>
      <c r="FI35" t="s">
        <v>328</v>
      </c>
      <c r="FL35" t="s">
        <v>313</v>
      </c>
      <c r="FM35">
        <v>1936.412</v>
      </c>
      <c r="FN35" t="s">
        <v>328</v>
      </c>
      <c r="FQ35" t="s">
        <v>313</v>
      </c>
      <c r="FR35">
        <v>282.07600000000002</v>
      </c>
      <c r="FS35" t="s">
        <v>321</v>
      </c>
      <c r="FV35" t="s">
        <v>313</v>
      </c>
      <c r="FW35">
        <v>1637.251</v>
      </c>
      <c r="FX35" t="s">
        <v>328</v>
      </c>
      <c r="GA35" t="s">
        <v>313</v>
      </c>
      <c r="GB35">
        <v>5551.5320000000002</v>
      </c>
      <c r="GC35" t="s">
        <v>529</v>
      </c>
      <c r="GF35" t="s">
        <v>313</v>
      </c>
      <c r="GG35">
        <v>5855.4570000000003</v>
      </c>
      <c r="GH35" t="s">
        <v>328</v>
      </c>
      <c r="GK35" t="s">
        <v>313</v>
      </c>
      <c r="GL35">
        <v>4708.1469999999999</v>
      </c>
      <c r="GM35" t="s">
        <v>416</v>
      </c>
      <c r="GP35" t="s">
        <v>313</v>
      </c>
      <c r="GQ35">
        <v>5957.7870000000003</v>
      </c>
      <c r="GR35" t="s">
        <v>530</v>
      </c>
      <c r="GU35" t="s">
        <v>313</v>
      </c>
      <c r="GV35">
        <v>0</v>
      </c>
      <c r="GW35" t="s">
        <v>313</v>
      </c>
      <c r="GX35">
        <v>22.074999999999999</v>
      </c>
      <c r="GY35">
        <v>1203.2860000000001</v>
      </c>
      <c r="GZ35" t="s">
        <v>313</v>
      </c>
      <c r="HA35">
        <v>13782.214</v>
      </c>
      <c r="HB35" t="s">
        <v>339</v>
      </c>
      <c r="HE35" t="s">
        <v>313</v>
      </c>
      <c r="HF35">
        <v>2293.136</v>
      </c>
      <c r="HG35" t="s">
        <v>328</v>
      </c>
      <c r="HJ35" t="s">
        <v>313</v>
      </c>
      <c r="HK35">
        <v>5890.1660000000002</v>
      </c>
      <c r="HL35" t="s">
        <v>328</v>
      </c>
      <c r="HO35" t="s">
        <v>313</v>
      </c>
      <c r="HP35">
        <v>849.47400000000005</v>
      </c>
      <c r="HQ35" t="s">
        <v>328</v>
      </c>
      <c r="HT35" t="s">
        <v>313</v>
      </c>
      <c r="HU35">
        <v>21717.141</v>
      </c>
      <c r="HV35" t="s">
        <v>340</v>
      </c>
      <c r="HY35" t="s">
        <v>313</v>
      </c>
      <c r="HZ35">
        <v>1341.259</v>
      </c>
      <c r="IA35" t="s">
        <v>531</v>
      </c>
      <c r="ID35" t="s">
        <v>313</v>
      </c>
      <c r="IE35">
        <v>6397.6139999999996</v>
      </c>
      <c r="IF35" t="s">
        <v>306</v>
      </c>
      <c r="II35" t="s">
        <v>313</v>
      </c>
      <c r="IJ35">
        <v>310.04399999999998</v>
      </c>
      <c r="IK35" t="s">
        <v>2332</v>
      </c>
      <c r="IN35" t="s">
        <v>313</v>
      </c>
    </row>
    <row r="36" spans="1:248">
      <c r="A36">
        <v>35</v>
      </c>
      <c r="B36" t="s">
        <v>604</v>
      </c>
      <c r="C36" t="s">
        <v>605</v>
      </c>
      <c r="D36" t="s">
        <v>606</v>
      </c>
      <c r="E36" t="s">
        <v>607</v>
      </c>
      <c r="F36" t="s">
        <v>608</v>
      </c>
      <c r="G36" t="s">
        <v>522</v>
      </c>
      <c r="H36" t="s">
        <v>609</v>
      </c>
      <c r="I36" t="s">
        <v>313</v>
      </c>
      <c r="J36" t="s">
        <v>346</v>
      </c>
      <c r="K36" t="s">
        <v>313</v>
      </c>
      <c r="L36" t="s">
        <v>313</v>
      </c>
      <c r="M36">
        <v>34</v>
      </c>
      <c r="N36">
        <v>7995.7879999999996</v>
      </c>
      <c r="O36" t="s">
        <v>314</v>
      </c>
      <c r="R36" t="s">
        <v>313</v>
      </c>
      <c r="S36">
        <v>2382.1570000000002</v>
      </c>
      <c r="T36" t="s">
        <v>315</v>
      </c>
      <c r="W36" t="s">
        <v>313</v>
      </c>
      <c r="X36">
        <v>538.21400000000006</v>
      </c>
      <c r="Y36" t="s">
        <v>316</v>
      </c>
      <c r="AB36" t="s">
        <v>313</v>
      </c>
      <c r="AC36">
        <v>2490.3809999999999</v>
      </c>
      <c r="AD36" t="s">
        <v>317</v>
      </c>
      <c r="AG36" t="s">
        <v>313</v>
      </c>
      <c r="AH36">
        <v>869.351</v>
      </c>
      <c r="AI36" t="s">
        <v>318</v>
      </c>
      <c r="AL36" t="s">
        <v>313</v>
      </c>
      <c r="AM36">
        <v>0</v>
      </c>
      <c r="AN36" t="s">
        <v>319</v>
      </c>
      <c r="AO36">
        <v>100</v>
      </c>
      <c r="AP36">
        <v>9851.8140000000003</v>
      </c>
      <c r="AQ36" t="s">
        <v>319</v>
      </c>
      <c r="AR36">
        <v>0</v>
      </c>
      <c r="AS36" t="s">
        <v>402</v>
      </c>
      <c r="AT36">
        <v>7.0000000000000001E-3</v>
      </c>
      <c r="AU36">
        <v>0.72499999999999998</v>
      </c>
      <c r="AV36" t="s">
        <v>402</v>
      </c>
      <c r="AW36">
        <v>2063.0430000000001</v>
      </c>
      <c r="AX36" t="s">
        <v>341</v>
      </c>
      <c r="BA36" t="s">
        <v>313</v>
      </c>
      <c r="BB36">
        <v>975.74300000000005</v>
      </c>
      <c r="BC36" t="s">
        <v>322</v>
      </c>
      <c r="BF36" t="s">
        <v>313</v>
      </c>
      <c r="BG36">
        <v>13.683999999999999</v>
      </c>
      <c r="BH36" t="s">
        <v>550</v>
      </c>
      <c r="BK36" t="s">
        <v>313</v>
      </c>
      <c r="BL36">
        <v>224.24299999999999</v>
      </c>
      <c r="BM36" t="s">
        <v>449</v>
      </c>
      <c r="BP36" t="s">
        <v>313</v>
      </c>
      <c r="BQ36">
        <v>399.39499999999998</v>
      </c>
      <c r="BR36" t="s">
        <v>374</v>
      </c>
      <c r="BU36" t="s">
        <v>313</v>
      </c>
      <c r="BV36">
        <v>115.22</v>
      </c>
      <c r="BW36" t="s">
        <v>517</v>
      </c>
      <c r="BZ36" t="s">
        <v>313</v>
      </c>
      <c r="CA36">
        <v>134.191</v>
      </c>
      <c r="CB36" t="s">
        <v>426</v>
      </c>
      <c r="CE36" t="s">
        <v>313</v>
      </c>
      <c r="CF36">
        <v>569.63699999999994</v>
      </c>
      <c r="CG36" t="s">
        <v>328</v>
      </c>
      <c r="CJ36" t="s">
        <v>313</v>
      </c>
      <c r="CK36">
        <v>972.24300000000005</v>
      </c>
      <c r="CL36" t="s">
        <v>328</v>
      </c>
      <c r="CO36" t="s">
        <v>313</v>
      </c>
      <c r="CP36">
        <v>205.51</v>
      </c>
      <c r="CQ36" t="s">
        <v>451</v>
      </c>
      <c r="CT36" t="s">
        <v>313</v>
      </c>
      <c r="CU36">
        <v>0</v>
      </c>
      <c r="CV36" t="s">
        <v>313</v>
      </c>
      <c r="CW36">
        <v>99.947000000000003</v>
      </c>
      <c r="CX36">
        <v>9846.5750000000007</v>
      </c>
      <c r="CY36" t="s">
        <v>313</v>
      </c>
      <c r="CZ36">
        <v>16.111000000000001</v>
      </c>
      <c r="DA36" t="s">
        <v>313</v>
      </c>
      <c r="DD36" t="s">
        <v>313</v>
      </c>
      <c r="DE36">
        <v>1554.309</v>
      </c>
      <c r="DF36" t="s">
        <v>347</v>
      </c>
      <c r="DI36" t="s">
        <v>313</v>
      </c>
      <c r="DJ36">
        <v>280.7</v>
      </c>
      <c r="DK36" t="s">
        <v>341</v>
      </c>
      <c r="DN36" t="s">
        <v>313</v>
      </c>
      <c r="DO36">
        <v>1774.818</v>
      </c>
      <c r="DP36" t="s">
        <v>418</v>
      </c>
      <c r="DS36" t="s">
        <v>313</v>
      </c>
      <c r="DT36">
        <v>173.82</v>
      </c>
      <c r="DU36" t="s">
        <v>332</v>
      </c>
      <c r="DX36" t="s">
        <v>313</v>
      </c>
      <c r="DY36">
        <v>458.26600000000002</v>
      </c>
      <c r="DZ36" t="s">
        <v>328</v>
      </c>
      <c r="EC36" t="s">
        <v>313</v>
      </c>
      <c r="ED36">
        <v>5368.2079999999996</v>
      </c>
      <c r="EE36" t="s">
        <v>306</v>
      </c>
      <c r="EH36" t="s">
        <v>313</v>
      </c>
      <c r="EI36">
        <v>6.5919999999999996</v>
      </c>
      <c r="EJ36" t="s">
        <v>333</v>
      </c>
      <c r="EM36" t="s">
        <v>313</v>
      </c>
      <c r="EN36">
        <v>3954.3</v>
      </c>
      <c r="EO36" t="s">
        <v>494</v>
      </c>
      <c r="ER36" t="s">
        <v>313</v>
      </c>
      <c r="ES36">
        <v>142.76400000000001</v>
      </c>
      <c r="ET36" t="s">
        <v>313</v>
      </c>
      <c r="EW36" t="s">
        <v>313</v>
      </c>
      <c r="EX36">
        <v>154.96600000000001</v>
      </c>
      <c r="EY36" t="s">
        <v>313</v>
      </c>
      <c r="FB36" t="s">
        <v>313</v>
      </c>
      <c r="FC36">
        <v>4528.6620000000003</v>
      </c>
      <c r="FD36" t="s">
        <v>335</v>
      </c>
      <c r="FG36" t="s">
        <v>313</v>
      </c>
      <c r="FH36">
        <v>4525.3680000000004</v>
      </c>
      <c r="FI36" t="s">
        <v>328</v>
      </c>
      <c r="FL36" t="s">
        <v>313</v>
      </c>
      <c r="FM36">
        <v>3.903</v>
      </c>
      <c r="FN36" t="s">
        <v>328</v>
      </c>
      <c r="FQ36" t="s">
        <v>313</v>
      </c>
      <c r="FR36">
        <v>1647.3320000000001</v>
      </c>
      <c r="FS36" t="s">
        <v>341</v>
      </c>
      <c r="FV36" t="s">
        <v>313</v>
      </c>
      <c r="FW36">
        <v>36.162999999999997</v>
      </c>
      <c r="FX36" t="s">
        <v>328</v>
      </c>
      <c r="GA36" t="s">
        <v>313</v>
      </c>
      <c r="GB36">
        <v>1077.021</v>
      </c>
      <c r="GC36" t="s">
        <v>395</v>
      </c>
      <c r="GF36" t="s">
        <v>313</v>
      </c>
      <c r="GG36">
        <v>6931.87</v>
      </c>
      <c r="GH36" t="s">
        <v>328</v>
      </c>
      <c r="GK36" t="s">
        <v>313</v>
      </c>
      <c r="GL36">
        <v>1655.2639999999999</v>
      </c>
      <c r="GM36" t="s">
        <v>416</v>
      </c>
      <c r="GP36" t="s">
        <v>313</v>
      </c>
      <c r="GQ36">
        <v>59.494</v>
      </c>
      <c r="GR36" t="s">
        <v>530</v>
      </c>
      <c r="GU36" t="s">
        <v>313</v>
      </c>
      <c r="GV36">
        <v>0</v>
      </c>
      <c r="GW36" t="s">
        <v>313</v>
      </c>
      <c r="GX36">
        <v>4.2999999999999997E-2</v>
      </c>
      <c r="GY36">
        <v>4.2279999999999998</v>
      </c>
      <c r="GZ36" t="s">
        <v>313</v>
      </c>
      <c r="HA36">
        <v>15475.483</v>
      </c>
      <c r="HB36" t="s">
        <v>339</v>
      </c>
      <c r="HE36" t="s">
        <v>313</v>
      </c>
      <c r="HF36">
        <v>341.726</v>
      </c>
      <c r="HG36" t="s">
        <v>328</v>
      </c>
      <c r="HJ36" t="s">
        <v>313</v>
      </c>
      <c r="HK36">
        <v>41.972999999999999</v>
      </c>
      <c r="HL36" t="s">
        <v>328</v>
      </c>
      <c r="HO36" t="s">
        <v>313</v>
      </c>
      <c r="HP36">
        <v>1169.43</v>
      </c>
      <c r="HQ36" t="s">
        <v>328</v>
      </c>
      <c r="HT36" t="s">
        <v>313</v>
      </c>
      <c r="HU36">
        <v>16286.887000000001</v>
      </c>
      <c r="HV36" t="s">
        <v>340</v>
      </c>
      <c r="HY36" t="s">
        <v>313</v>
      </c>
      <c r="HZ36">
        <v>1438.4749999999999</v>
      </c>
      <c r="IA36" t="s">
        <v>327</v>
      </c>
      <c r="ID36" t="s">
        <v>313</v>
      </c>
      <c r="IE36">
        <v>542.40099999999995</v>
      </c>
      <c r="IF36" t="s">
        <v>306</v>
      </c>
      <c r="II36" t="s">
        <v>313</v>
      </c>
      <c r="IJ36">
        <v>305.70699999999999</v>
      </c>
      <c r="IK36" t="s">
        <v>2332</v>
      </c>
      <c r="IN36" t="s">
        <v>313</v>
      </c>
    </row>
    <row r="37" spans="1:248">
      <c r="A37">
        <v>45</v>
      </c>
      <c r="B37" t="s">
        <v>610</v>
      </c>
      <c r="C37" t="s">
        <v>611</v>
      </c>
      <c r="D37" t="s">
        <v>612</v>
      </c>
      <c r="E37" t="s">
        <v>613</v>
      </c>
      <c r="F37" t="s">
        <v>614</v>
      </c>
      <c r="G37" t="s">
        <v>522</v>
      </c>
      <c r="H37" t="s">
        <v>615</v>
      </c>
      <c r="I37" t="s">
        <v>313</v>
      </c>
      <c r="J37" t="s">
        <v>313</v>
      </c>
      <c r="K37" t="s">
        <v>313</v>
      </c>
      <c r="L37" t="s">
        <v>313</v>
      </c>
      <c r="M37">
        <v>35</v>
      </c>
      <c r="N37">
        <v>10096.938</v>
      </c>
      <c r="O37" t="s">
        <v>314</v>
      </c>
      <c r="R37" t="s">
        <v>313</v>
      </c>
      <c r="S37">
        <v>1757.454</v>
      </c>
      <c r="T37" t="s">
        <v>315</v>
      </c>
      <c r="W37" t="s">
        <v>313</v>
      </c>
      <c r="X37">
        <v>671.08100000000002</v>
      </c>
      <c r="Y37" t="s">
        <v>316</v>
      </c>
      <c r="AB37" t="s">
        <v>313</v>
      </c>
      <c r="AC37">
        <v>5198.7269999999999</v>
      </c>
      <c r="AD37" t="s">
        <v>317</v>
      </c>
      <c r="AG37" t="s">
        <v>313</v>
      </c>
      <c r="AH37">
        <v>3004.27</v>
      </c>
      <c r="AI37" t="s">
        <v>318</v>
      </c>
      <c r="AL37" t="s">
        <v>313</v>
      </c>
      <c r="AM37">
        <v>0</v>
      </c>
      <c r="AN37" t="s">
        <v>319</v>
      </c>
      <c r="AO37">
        <v>100</v>
      </c>
      <c r="AP37">
        <v>755.57299999999998</v>
      </c>
      <c r="AQ37" t="s">
        <v>319</v>
      </c>
      <c r="AR37">
        <v>2909.268</v>
      </c>
      <c r="AS37" t="s">
        <v>616</v>
      </c>
      <c r="AV37" t="s">
        <v>313</v>
      </c>
      <c r="AW37">
        <v>1010.729</v>
      </c>
      <c r="AX37" t="s">
        <v>306</v>
      </c>
      <c r="BA37" t="s">
        <v>313</v>
      </c>
      <c r="BB37">
        <v>820.87199999999996</v>
      </c>
      <c r="BC37" t="s">
        <v>322</v>
      </c>
      <c r="BF37" t="s">
        <v>313</v>
      </c>
      <c r="BG37">
        <v>5.22</v>
      </c>
      <c r="BH37" t="s">
        <v>617</v>
      </c>
      <c r="BK37" t="s">
        <v>313</v>
      </c>
      <c r="BL37">
        <v>1324.519</v>
      </c>
      <c r="BM37" t="s">
        <v>540</v>
      </c>
      <c r="BP37" t="s">
        <v>313</v>
      </c>
      <c r="BQ37">
        <v>3614.1529999999998</v>
      </c>
      <c r="BR37" t="s">
        <v>374</v>
      </c>
      <c r="BU37" t="s">
        <v>313</v>
      </c>
      <c r="BV37">
        <v>650.60599999999999</v>
      </c>
      <c r="BW37" t="s">
        <v>618</v>
      </c>
      <c r="BZ37" t="s">
        <v>313</v>
      </c>
      <c r="CA37">
        <v>666.73400000000004</v>
      </c>
      <c r="CB37" t="s">
        <v>542</v>
      </c>
      <c r="CE37" t="s">
        <v>313</v>
      </c>
      <c r="CF37">
        <v>538.625</v>
      </c>
      <c r="CG37" t="s">
        <v>328</v>
      </c>
      <c r="CJ37" t="s">
        <v>313</v>
      </c>
      <c r="CK37">
        <v>1055.9580000000001</v>
      </c>
      <c r="CL37" t="s">
        <v>328</v>
      </c>
      <c r="CO37" t="s">
        <v>313</v>
      </c>
      <c r="CP37">
        <v>150.64699999999999</v>
      </c>
      <c r="CQ37" t="s">
        <v>619</v>
      </c>
      <c r="CT37" t="s">
        <v>313</v>
      </c>
      <c r="CU37">
        <v>467.18299999999999</v>
      </c>
      <c r="CV37" t="s">
        <v>313</v>
      </c>
      <c r="CY37" t="s">
        <v>313</v>
      </c>
      <c r="CZ37">
        <v>3305.527</v>
      </c>
      <c r="DA37" t="s">
        <v>313</v>
      </c>
      <c r="DD37" t="s">
        <v>313</v>
      </c>
      <c r="DE37">
        <v>686.04499999999996</v>
      </c>
      <c r="DF37" t="s">
        <v>347</v>
      </c>
      <c r="DI37" t="s">
        <v>313</v>
      </c>
      <c r="DJ37">
        <v>3508.6</v>
      </c>
      <c r="DK37" t="s">
        <v>341</v>
      </c>
      <c r="DN37" t="s">
        <v>313</v>
      </c>
      <c r="DO37">
        <v>998.61199999999997</v>
      </c>
      <c r="DP37" t="s">
        <v>418</v>
      </c>
      <c r="DS37" t="s">
        <v>313</v>
      </c>
      <c r="DT37">
        <v>504.41899999999998</v>
      </c>
      <c r="DU37" t="s">
        <v>332</v>
      </c>
      <c r="DX37" t="s">
        <v>313</v>
      </c>
      <c r="DY37">
        <v>2451.5309999999999</v>
      </c>
      <c r="DZ37" t="s">
        <v>328</v>
      </c>
      <c r="EC37" t="s">
        <v>313</v>
      </c>
      <c r="ED37">
        <v>5925.1779999999999</v>
      </c>
      <c r="EE37" t="s">
        <v>306</v>
      </c>
      <c r="EH37" t="s">
        <v>313</v>
      </c>
      <c r="EI37">
        <v>54.393999999999998</v>
      </c>
      <c r="EJ37" t="s">
        <v>333</v>
      </c>
      <c r="EM37" t="s">
        <v>313</v>
      </c>
      <c r="EN37">
        <v>597.76900000000001</v>
      </c>
      <c r="EO37" t="s">
        <v>494</v>
      </c>
      <c r="ER37" t="s">
        <v>313</v>
      </c>
      <c r="ES37">
        <v>668.22500000000002</v>
      </c>
      <c r="ET37" t="s">
        <v>313</v>
      </c>
      <c r="EW37" t="s">
        <v>313</v>
      </c>
      <c r="EX37">
        <v>3211.4560000000001</v>
      </c>
      <c r="EY37" t="s">
        <v>313</v>
      </c>
      <c r="FB37" t="s">
        <v>313</v>
      </c>
      <c r="FC37">
        <v>4605.9340000000002</v>
      </c>
      <c r="FD37" t="s">
        <v>376</v>
      </c>
      <c r="FG37" t="s">
        <v>313</v>
      </c>
      <c r="FH37">
        <v>5822.3090000000002</v>
      </c>
      <c r="FI37" t="s">
        <v>328</v>
      </c>
      <c r="FL37" t="s">
        <v>313</v>
      </c>
      <c r="FM37">
        <v>1371.287</v>
      </c>
      <c r="FN37" t="s">
        <v>328</v>
      </c>
      <c r="FQ37" t="s">
        <v>313</v>
      </c>
      <c r="FR37">
        <v>4484.2849999999999</v>
      </c>
      <c r="FS37" t="s">
        <v>349</v>
      </c>
      <c r="FV37" t="s">
        <v>313</v>
      </c>
      <c r="FW37">
        <v>35.728999999999999</v>
      </c>
      <c r="FX37" t="s">
        <v>328</v>
      </c>
      <c r="GA37" t="s">
        <v>313</v>
      </c>
      <c r="GB37">
        <v>1467.299</v>
      </c>
      <c r="GC37" t="s">
        <v>529</v>
      </c>
      <c r="GF37" t="s">
        <v>313</v>
      </c>
      <c r="GG37">
        <v>4063.0720000000001</v>
      </c>
      <c r="GH37" t="s">
        <v>328</v>
      </c>
      <c r="GK37" t="s">
        <v>313</v>
      </c>
      <c r="GL37">
        <v>3055.5</v>
      </c>
      <c r="GM37" t="s">
        <v>337</v>
      </c>
      <c r="GP37" t="s">
        <v>313</v>
      </c>
      <c r="GQ37">
        <v>3338.6210000000001</v>
      </c>
      <c r="GR37" t="s">
        <v>502</v>
      </c>
      <c r="GU37" t="s">
        <v>313</v>
      </c>
      <c r="GV37">
        <v>0</v>
      </c>
      <c r="GW37" t="s">
        <v>313</v>
      </c>
      <c r="GX37">
        <v>100</v>
      </c>
      <c r="GY37">
        <v>755.57299999999998</v>
      </c>
      <c r="GZ37" t="s">
        <v>313</v>
      </c>
      <c r="HA37">
        <v>18347.702000000001</v>
      </c>
      <c r="HB37" t="s">
        <v>339</v>
      </c>
      <c r="HE37" t="s">
        <v>313</v>
      </c>
      <c r="HF37">
        <v>3371.9679999999998</v>
      </c>
      <c r="HG37" t="s">
        <v>328</v>
      </c>
      <c r="HJ37" t="s">
        <v>313</v>
      </c>
      <c r="HK37">
        <v>3400.7330000000002</v>
      </c>
      <c r="HL37" t="s">
        <v>328</v>
      </c>
      <c r="HO37" t="s">
        <v>313</v>
      </c>
      <c r="HP37">
        <v>1122.4010000000001</v>
      </c>
      <c r="HQ37" t="s">
        <v>328</v>
      </c>
      <c r="HT37" t="s">
        <v>313</v>
      </c>
      <c r="HU37">
        <v>15670.641</v>
      </c>
      <c r="HV37" t="s">
        <v>340</v>
      </c>
      <c r="HY37" t="s">
        <v>313</v>
      </c>
      <c r="HZ37">
        <v>3577.6320000000001</v>
      </c>
      <c r="IA37" t="s">
        <v>327</v>
      </c>
      <c r="ID37" t="s">
        <v>313</v>
      </c>
      <c r="IE37">
        <v>3052.0430000000001</v>
      </c>
      <c r="IF37" t="s">
        <v>306</v>
      </c>
      <c r="II37" t="s">
        <v>313</v>
      </c>
      <c r="IJ37">
        <v>513.31200000000001</v>
      </c>
      <c r="IK37" t="s">
        <v>2332</v>
      </c>
      <c r="IN37" t="s">
        <v>313</v>
      </c>
    </row>
    <row r="38" spans="1:248">
      <c r="A38">
        <v>51</v>
      </c>
      <c r="B38" t="s">
        <v>620</v>
      </c>
      <c r="C38" t="s">
        <v>621</v>
      </c>
      <c r="D38" t="s">
        <v>622</v>
      </c>
      <c r="E38" t="s">
        <v>623</v>
      </c>
      <c r="F38" t="s">
        <v>624</v>
      </c>
      <c r="G38" t="s">
        <v>522</v>
      </c>
      <c r="H38" t="s">
        <v>599</v>
      </c>
      <c r="I38" t="s">
        <v>313</v>
      </c>
      <c r="J38" t="s">
        <v>313</v>
      </c>
      <c r="K38" t="s">
        <v>346</v>
      </c>
      <c r="L38" t="s">
        <v>313</v>
      </c>
      <c r="M38">
        <v>36</v>
      </c>
      <c r="N38">
        <v>13672.427</v>
      </c>
      <c r="O38" t="s">
        <v>314</v>
      </c>
      <c r="R38" t="s">
        <v>313</v>
      </c>
      <c r="S38">
        <v>497.77600000000001</v>
      </c>
      <c r="T38" t="s">
        <v>483</v>
      </c>
      <c r="W38" t="s">
        <v>313</v>
      </c>
      <c r="X38">
        <v>0</v>
      </c>
      <c r="Y38" t="s">
        <v>316</v>
      </c>
      <c r="Z38">
        <v>100</v>
      </c>
      <c r="AA38">
        <v>3297.9810000000002</v>
      </c>
      <c r="AB38" t="s">
        <v>316</v>
      </c>
      <c r="AC38">
        <v>7901.4380000000001</v>
      </c>
      <c r="AD38" t="s">
        <v>524</v>
      </c>
      <c r="AG38" t="s">
        <v>313</v>
      </c>
      <c r="AH38">
        <v>2572.13</v>
      </c>
      <c r="AI38" t="s">
        <v>600</v>
      </c>
      <c r="AL38" t="s">
        <v>313</v>
      </c>
      <c r="AM38">
        <v>3745.13</v>
      </c>
      <c r="AN38" t="s">
        <v>319</v>
      </c>
      <c r="AQ38" t="s">
        <v>313</v>
      </c>
      <c r="AR38">
        <v>4935.634</v>
      </c>
      <c r="AS38" t="s">
        <v>526</v>
      </c>
      <c r="AV38" t="s">
        <v>313</v>
      </c>
      <c r="AW38">
        <v>4666.6959999999999</v>
      </c>
      <c r="AX38" t="s">
        <v>306</v>
      </c>
      <c r="BA38" t="s">
        <v>313</v>
      </c>
      <c r="BB38">
        <v>684.16200000000003</v>
      </c>
      <c r="BC38" t="s">
        <v>322</v>
      </c>
      <c r="BF38" t="s">
        <v>313</v>
      </c>
      <c r="BG38">
        <v>16.863</v>
      </c>
      <c r="BH38" t="s">
        <v>601</v>
      </c>
      <c r="BK38" t="s">
        <v>313</v>
      </c>
      <c r="BL38">
        <v>5398.7939999999999</v>
      </c>
      <c r="BM38" t="s">
        <v>540</v>
      </c>
      <c r="BP38" t="s">
        <v>313</v>
      </c>
      <c r="BQ38">
        <v>6293.4359999999997</v>
      </c>
      <c r="BR38" t="s">
        <v>374</v>
      </c>
      <c r="BU38" t="s">
        <v>313</v>
      </c>
      <c r="BV38">
        <v>5553.5550000000003</v>
      </c>
      <c r="BW38" t="s">
        <v>602</v>
      </c>
      <c r="BZ38" t="s">
        <v>313</v>
      </c>
      <c r="CA38">
        <v>2043.625</v>
      </c>
      <c r="CB38" t="s">
        <v>561</v>
      </c>
      <c r="CE38" t="s">
        <v>313</v>
      </c>
      <c r="CF38">
        <v>646.06700000000001</v>
      </c>
      <c r="CG38" t="s">
        <v>328</v>
      </c>
      <c r="CJ38" t="s">
        <v>313</v>
      </c>
      <c r="CK38">
        <v>5246.67</v>
      </c>
      <c r="CL38" t="s">
        <v>328</v>
      </c>
      <c r="CO38" t="s">
        <v>313</v>
      </c>
      <c r="CP38">
        <v>1849.3389999999999</v>
      </c>
      <c r="CQ38" t="s">
        <v>528</v>
      </c>
      <c r="CT38" t="s">
        <v>313</v>
      </c>
      <c r="CU38">
        <v>2931.489</v>
      </c>
      <c r="CV38" t="s">
        <v>313</v>
      </c>
      <c r="CY38" t="s">
        <v>313</v>
      </c>
      <c r="CZ38">
        <v>5807.299</v>
      </c>
      <c r="DA38" t="s">
        <v>313</v>
      </c>
      <c r="DD38" t="s">
        <v>313</v>
      </c>
      <c r="DE38">
        <v>19.341999999999999</v>
      </c>
      <c r="DF38" t="s">
        <v>603</v>
      </c>
      <c r="DI38" t="s">
        <v>313</v>
      </c>
      <c r="DJ38">
        <v>6189.7489999999998</v>
      </c>
      <c r="DK38" t="s">
        <v>341</v>
      </c>
      <c r="DN38" t="s">
        <v>313</v>
      </c>
      <c r="DO38">
        <v>1647.075</v>
      </c>
      <c r="DP38" t="s">
        <v>306</v>
      </c>
      <c r="DS38" t="s">
        <v>313</v>
      </c>
      <c r="DT38">
        <v>0</v>
      </c>
      <c r="DU38" t="s">
        <v>332</v>
      </c>
      <c r="DV38">
        <v>79.355000000000004</v>
      </c>
      <c r="DW38">
        <v>2617.1219999999998</v>
      </c>
      <c r="DX38" t="s">
        <v>332</v>
      </c>
      <c r="DY38">
        <v>5871.3190000000004</v>
      </c>
      <c r="DZ38" t="s">
        <v>328</v>
      </c>
      <c r="EC38" t="s">
        <v>313</v>
      </c>
      <c r="ED38">
        <v>11272.79</v>
      </c>
      <c r="EE38" t="s">
        <v>306</v>
      </c>
      <c r="EH38" t="s">
        <v>313</v>
      </c>
      <c r="EI38">
        <v>261.03399999999999</v>
      </c>
      <c r="EJ38" t="s">
        <v>333</v>
      </c>
      <c r="EM38" t="s">
        <v>313</v>
      </c>
      <c r="EN38">
        <v>5967.8379999999997</v>
      </c>
      <c r="EO38" t="s">
        <v>494</v>
      </c>
      <c r="ER38" t="s">
        <v>313</v>
      </c>
      <c r="ES38">
        <v>4056.08</v>
      </c>
      <c r="ET38" t="s">
        <v>313</v>
      </c>
      <c r="EW38" t="s">
        <v>313</v>
      </c>
      <c r="EX38">
        <v>5973.442</v>
      </c>
      <c r="EY38" t="s">
        <v>313</v>
      </c>
      <c r="FB38" t="s">
        <v>313</v>
      </c>
      <c r="FC38">
        <v>6128.5959999999995</v>
      </c>
      <c r="FD38" t="s">
        <v>306</v>
      </c>
      <c r="FG38" t="s">
        <v>313</v>
      </c>
      <c r="FH38">
        <v>10427.021000000001</v>
      </c>
      <c r="FI38" t="s">
        <v>328</v>
      </c>
      <c r="FL38" t="s">
        <v>313</v>
      </c>
      <c r="FM38">
        <v>1936.8510000000001</v>
      </c>
      <c r="FN38" t="s">
        <v>328</v>
      </c>
      <c r="FQ38" t="s">
        <v>313</v>
      </c>
      <c r="FR38">
        <v>282.32299999999998</v>
      </c>
      <c r="FS38" t="s">
        <v>321</v>
      </c>
      <c r="FV38" t="s">
        <v>313</v>
      </c>
      <c r="FW38">
        <v>1637.691</v>
      </c>
      <c r="FX38" t="s">
        <v>328</v>
      </c>
      <c r="GA38" t="s">
        <v>313</v>
      </c>
      <c r="GB38">
        <v>5551.69</v>
      </c>
      <c r="GC38" t="s">
        <v>529</v>
      </c>
      <c r="GF38" t="s">
        <v>313</v>
      </c>
      <c r="GG38">
        <v>5883.2280000000001</v>
      </c>
      <c r="GH38" t="s">
        <v>328</v>
      </c>
      <c r="GK38" t="s">
        <v>313</v>
      </c>
      <c r="GL38">
        <v>4708.7269999999999</v>
      </c>
      <c r="GM38" t="s">
        <v>416</v>
      </c>
      <c r="GP38" t="s">
        <v>313</v>
      </c>
      <c r="GQ38">
        <v>5958.1459999999997</v>
      </c>
      <c r="GR38" t="s">
        <v>530</v>
      </c>
      <c r="GU38" t="s">
        <v>313</v>
      </c>
      <c r="GV38">
        <v>0</v>
      </c>
      <c r="GW38" t="s">
        <v>313</v>
      </c>
      <c r="GX38">
        <v>1.7000000000000001E-2</v>
      </c>
      <c r="GY38">
        <v>0.57399999999999995</v>
      </c>
      <c r="GZ38" t="s">
        <v>313</v>
      </c>
      <c r="HA38">
        <v>13782.529</v>
      </c>
      <c r="HB38" t="s">
        <v>339</v>
      </c>
      <c r="HE38" t="s">
        <v>313</v>
      </c>
      <c r="HF38">
        <v>2293.7930000000001</v>
      </c>
      <c r="HG38" t="s">
        <v>328</v>
      </c>
      <c r="HJ38" t="s">
        <v>313</v>
      </c>
      <c r="HK38">
        <v>5890.5410000000002</v>
      </c>
      <c r="HL38" t="s">
        <v>328</v>
      </c>
      <c r="HO38" t="s">
        <v>313</v>
      </c>
      <c r="HP38">
        <v>869.41099999999994</v>
      </c>
      <c r="HQ38" t="s">
        <v>328</v>
      </c>
      <c r="HT38" t="s">
        <v>313</v>
      </c>
      <c r="HU38">
        <v>21717.294000000002</v>
      </c>
      <c r="HV38" t="s">
        <v>340</v>
      </c>
      <c r="HY38" t="s">
        <v>313</v>
      </c>
      <c r="HZ38">
        <v>1341.6780000000001</v>
      </c>
      <c r="IA38" t="s">
        <v>531</v>
      </c>
      <c r="ID38" t="s">
        <v>313</v>
      </c>
      <c r="IE38">
        <v>6397.951</v>
      </c>
      <c r="IF38" t="s">
        <v>306</v>
      </c>
      <c r="II38" t="s">
        <v>313</v>
      </c>
      <c r="IJ38">
        <v>310.267</v>
      </c>
      <c r="IK38" t="s">
        <v>2332</v>
      </c>
      <c r="IN38" t="s">
        <v>313</v>
      </c>
    </row>
    <row r="39" spans="1:248">
      <c r="A39">
        <v>57</v>
      </c>
      <c r="B39" t="s">
        <v>318</v>
      </c>
      <c r="C39" t="s">
        <v>625</v>
      </c>
      <c r="D39" t="s">
        <v>579</v>
      </c>
      <c r="E39" t="s">
        <v>626</v>
      </c>
      <c r="F39" t="s">
        <v>581</v>
      </c>
      <c r="G39" t="s">
        <v>522</v>
      </c>
      <c r="H39" t="s">
        <v>582</v>
      </c>
      <c r="I39" t="s">
        <v>313</v>
      </c>
      <c r="J39" t="s">
        <v>313</v>
      </c>
      <c r="K39" t="s">
        <v>313</v>
      </c>
      <c r="L39" t="s">
        <v>313</v>
      </c>
      <c r="M39">
        <v>37</v>
      </c>
      <c r="N39">
        <v>8021.0609999999997</v>
      </c>
      <c r="O39" t="s">
        <v>314</v>
      </c>
      <c r="R39" t="s">
        <v>313</v>
      </c>
      <c r="S39">
        <v>2807.1289999999999</v>
      </c>
      <c r="T39" t="s">
        <v>315</v>
      </c>
      <c r="W39" t="s">
        <v>313</v>
      </c>
      <c r="X39">
        <v>0</v>
      </c>
      <c r="Y39" t="s">
        <v>316</v>
      </c>
      <c r="Z39">
        <v>100</v>
      </c>
      <c r="AA39">
        <v>1099.894</v>
      </c>
      <c r="AB39" t="s">
        <v>316</v>
      </c>
      <c r="AC39">
        <v>2583.547</v>
      </c>
      <c r="AD39" t="s">
        <v>317</v>
      </c>
      <c r="AG39" t="s">
        <v>313</v>
      </c>
      <c r="AH39">
        <v>468.02300000000002</v>
      </c>
      <c r="AI39" t="s">
        <v>525</v>
      </c>
      <c r="AL39" t="s">
        <v>313</v>
      </c>
      <c r="AM39">
        <v>140.03100000000001</v>
      </c>
      <c r="AN39" t="s">
        <v>319</v>
      </c>
      <c r="AQ39" t="s">
        <v>313</v>
      </c>
      <c r="AR39">
        <v>110.364</v>
      </c>
      <c r="AS39" t="s">
        <v>469</v>
      </c>
      <c r="AV39" t="s">
        <v>313</v>
      </c>
      <c r="AW39">
        <v>2578.252</v>
      </c>
      <c r="AX39" t="s">
        <v>354</v>
      </c>
      <c r="BA39" t="s">
        <v>313</v>
      </c>
      <c r="BB39">
        <v>586.97799999999995</v>
      </c>
      <c r="BC39" t="s">
        <v>322</v>
      </c>
      <c r="BF39" t="s">
        <v>313</v>
      </c>
      <c r="BG39">
        <v>73.418999999999997</v>
      </c>
      <c r="BH39" t="s">
        <v>583</v>
      </c>
      <c r="BK39" t="s">
        <v>313</v>
      </c>
      <c r="BL39">
        <v>868.20899999999995</v>
      </c>
      <c r="BM39" t="s">
        <v>449</v>
      </c>
      <c r="BP39" t="s">
        <v>313</v>
      </c>
      <c r="BQ39">
        <v>1169.915</v>
      </c>
      <c r="BR39" t="s">
        <v>425</v>
      </c>
      <c r="BU39" t="s">
        <v>313</v>
      </c>
      <c r="BV39">
        <v>817.86599999999999</v>
      </c>
      <c r="BW39" t="s">
        <v>413</v>
      </c>
      <c r="BZ39" t="s">
        <v>313</v>
      </c>
      <c r="CA39">
        <v>450.42200000000003</v>
      </c>
      <c r="CB39" t="s">
        <v>584</v>
      </c>
      <c r="CE39" t="s">
        <v>313</v>
      </c>
      <c r="CF39">
        <v>161.946</v>
      </c>
      <c r="CG39" t="s">
        <v>328</v>
      </c>
      <c r="CJ39" t="s">
        <v>313</v>
      </c>
      <c r="CK39">
        <v>1222.347</v>
      </c>
      <c r="CL39" t="s">
        <v>328</v>
      </c>
      <c r="CO39" t="s">
        <v>313</v>
      </c>
      <c r="CP39">
        <v>70.947999999999993</v>
      </c>
      <c r="CQ39" t="s">
        <v>470</v>
      </c>
      <c r="CT39" t="s">
        <v>313</v>
      </c>
      <c r="CU39">
        <v>853.03</v>
      </c>
      <c r="CV39" t="s">
        <v>313</v>
      </c>
      <c r="CY39" t="s">
        <v>313</v>
      </c>
      <c r="CZ39">
        <v>622.08299999999997</v>
      </c>
      <c r="DA39" t="s">
        <v>313</v>
      </c>
      <c r="DD39" t="s">
        <v>313</v>
      </c>
      <c r="DE39">
        <v>634.33399999999995</v>
      </c>
      <c r="DF39" t="s">
        <v>330</v>
      </c>
      <c r="DI39" t="s">
        <v>313</v>
      </c>
      <c r="DJ39">
        <v>1165.3889999999999</v>
      </c>
      <c r="DK39" t="s">
        <v>306</v>
      </c>
      <c r="DN39" t="s">
        <v>313</v>
      </c>
      <c r="DO39">
        <v>1363.6489999999999</v>
      </c>
      <c r="DP39" t="s">
        <v>321</v>
      </c>
      <c r="DS39" t="s">
        <v>313</v>
      </c>
      <c r="DT39">
        <v>0</v>
      </c>
      <c r="DU39" t="s">
        <v>332</v>
      </c>
      <c r="DV39">
        <v>100</v>
      </c>
      <c r="DW39">
        <v>1099.894</v>
      </c>
      <c r="DX39" t="s">
        <v>332</v>
      </c>
      <c r="DY39">
        <v>1593.1220000000001</v>
      </c>
      <c r="DZ39" t="s">
        <v>328</v>
      </c>
      <c r="EC39" t="s">
        <v>313</v>
      </c>
      <c r="ED39">
        <v>5653.5190000000002</v>
      </c>
      <c r="EE39" t="s">
        <v>306</v>
      </c>
      <c r="EH39" t="s">
        <v>313</v>
      </c>
      <c r="EI39">
        <v>470.298</v>
      </c>
      <c r="EJ39" t="s">
        <v>333</v>
      </c>
      <c r="EM39" t="s">
        <v>313</v>
      </c>
      <c r="EN39">
        <v>2986.08</v>
      </c>
      <c r="EO39" t="s">
        <v>394</v>
      </c>
      <c r="ER39" t="s">
        <v>313</v>
      </c>
      <c r="ES39">
        <v>306.65300000000002</v>
      </c>
      <c r="ET39" t="s">
        <v>313</v>
      </c>
      <c r="EW39" t="s">
        <v>313</v>
      </c>
      <c r="EX39">
        <v>1293.828</v>
      </c>
      <c r="EY39" t="s">
        <v>313</v>
      </c>
      <c r="FB39" t="s">
        <v>313</v>
      </c>
      <c r="FC39">
        <v>3553.288</v>
      </c>
      <c r="FD39" t="s">
        <v>335</v>
      </c>
      <c r="FG39" t="s">
        <v>313</v>
      </c>
      <c r="FH39">
        <v>5062.9719999999998</v>
      </c>
      <c r="FI39" t="s">
        <v>328</v>
      </c>
      <c r="FL39" t="s">
        <v>313</v>
      </c>
      <c r="FM39">
        <v>229.52099999999999</v>
      </c>
      <c r="FN39" t="s">
        <v>328</v>
      </c>
      <c r="FQ39" t="s">
        <v>313</v>
      </c>
      <c r="FR39">
        <v>630.16600000000005</v>
      </c>
      <c r="FS39" t="s">
        <v>341</v>
      </c>
      <c r="FV39" t="s">
        <v>313</v>
      </c>
      <c r="FW39">
        <v>161.946</v>
      </c>
      <c r="FX39" t="s">
        <v>328</v>
      </c>
      <c r="GA39" t="s">
        <v>313</v>
      </c>
      <c r="GB39">
        <v>1457.088</v>
      </c>
      <c r="GC39" t="s">
        <v>395</v>
      </c>
      <c r="GF39" t="s">
        <v>313</v>
      </c>
      <c r="GG39">
        <v>7699.0420000000004</v>
      </c>
      <c r="GH39" t="s">
        <v>328</v>
      </c>
      <c r="GK39" t="s">
        <v>313</v>
      </c>
      <c r="GL39">
        <v>638.03099999999995</v>
      </c>
      <c r="GM39" t="s">
        <v>416</v>
      </c>
      <c r="GP39" t="s">
        <v>313</v>
      </c>
      <c r="GQ39">
        <v>810.10400000000004</v>
      </c>
      <c r="GR39" t="s">
        <v>417</v>
      </c>
      <c r="GU39" t="s">
        <v>313</v>
      </c>
      <c r="GV39">
        <v>0</v>
      </c>
      <c r="GW39" t="s">
        <v>313</v>
      </c>
      <c r="GX39">
        <v>0.56000000000000005</v>
      </c>
      <c r="GY39">
        <v>6.157</v>
      </c>
      <c r="GZ39" t="s">
        <v>313</v>
      </c>
      <c r="HA39">
        <v>14475.846</v>
      </c>
      <c r="HB39" t="s">
        <v>339</v>
      </c>
      <c r="HE39" t="s">
        <v>313</v>
      </c>
      <c r="HF39">
        <v>640.75</v>
      </c>
      <c r="HG39" t="s">
        <v>328</v>
      </c>
      <c r="HJ39" t="s">
        <v>313</v>
      </c>
      <c r="HK39">
        <v>936.649</v>
      </c>
      <c r="HL39" t="s">
        <v>328</v>
      </c>
      <c r="HO39" t="s">
        <v>313</v>
      </c>
      <c r="HP39">
        <v>128.38999999999999</v>
      </c>
      <c r="HQ39" t="s">
        <v>328</v>
      </c>
      <c r="HT39" t="s">
        <v>313</v>
      </c>
      <c r="HU39">
        <v>17101.098999999998</v>
      </c>
      <c r="HV39" t="s">
        <v>340</v>
      </c>
      <c r="HY39" t="s">
        <v>313</v>
      </c>
      <c r="HZ39">
        <v>2219.6529999999998</v>
      </c>
      <c r="IA39" t="s">
        <v>327</v>
      </c>
      <c r="ID39" t="s">
        <v>313</v>
      </c>
      <c r="IE39">
        <v>1285.3330000000001</v>
      </c>
      <c r="IF39" t="s">
        <v>306</v>
      </c>
      <c r="II39" t="s">
        <v>313</v>
      </c>
      <c r="IJ39">
        <v>0</v>
      </c>
      <c r="IK39" t="s">
        <v>2332</v>
      </c>
      <c r="IL39">
        <v>98.885000000000005</v>
      </c>
      <c r="IM39">
        <v>1087.6289999999999</v>
      </c>
      <c r="IN39" t="s">
        <v>2332</v>
      </c>
    </row>
    <row r="40" spans="1:248">
      <c r="A40">
        <v>28</v>
      </c>
      <c r="B40" t="s">
        <v>316</v>
      </c>
      <c r="C40" t="s">
        <v>627</v>
      </c>
      <c r="D40" t="s">
        <v>628</v>
      </c>
      <c r="E40" t="s">
        <v>629</v>
      </c>
      <c r="F40" t="s">
        <v>630</v>
      </c>
      <c r="G40" t="s">
        <v>476</v>
      </c>
      <c r="H40" t="s">
        <v>631</v>
      </c>
      <c r="I40" t="s">
        <v>313</v>
      </c>
      <c r="J40" t="s">
        <v>313</v>
      </c>
      <c r="K40" t="s">
        <v>346</v>
      </c>
      <c r="L40" t="s">
        <v>313</v>
      </c>
      <c r="M40">
        <v>38</v>
      </c>
      <c r="N40">
        <v>8973.9509999999991</v>
      </c>
      <c r="O40" t="s">
        <v>314</v>
      </c>
      <c r="R40" t="s">
        <v>313</v>
      </c>
      <c r="S40">
        <v>990.01300000000003</v>
      </c>
      <c r="T40" t="s">
        <v>315</v>
      </c>
      <c r="W40" t="s">
        <v>313</v>
      </c>
      <c r="X40">
        <v>0</v>
      </c>
      <c r="Y40" t="s">
        <v>316</v>
      </c>
      <c r="Z40">
        <v>3.5409999999999999</v>
      </c>
      <c r="AA40">
        <v>7085.4669999999996</v>
      </c>
      <c r="AB40" t="s">
        <v>316</v>
      </c>
      <c r="AC40">
        <v>3456.672</v>
      </c>
      <c r="AD40" t="s">
        <v>317</v>
      </c>
      <c r="AG40" t="s">
        <v>313</v>
      </c>
      <c r="AH40">
        <v>1142.2370000000001</v>
      </c>
      <c r="AI40" t="s">
        <v>525</v>
      </c>
      <c r="AL40" t="s">
        <v>313</v>
      </c>
      <c r="AM40">
        <v>0</v>
      </c>
      <c r="AN40" t="s">
        <v>319</v>
      </c>
      <c r="AO40">
        <v>96.459000000000003</v>
      </c>
      <c r="AP40">
        <v>193033.867</v>
      </c>
      <c r="AQ40" t="s">
        <v>319</v>
      </c>
      <c r="AR40">
        <v>341.00700000000001</v>
      </c>
      <c r="AS40" t="s">
        <v>526</v>
      </c>
      <c r="AV40" t="s">
        <v>313</v>
      </c>
      <c r="AW40">
        <v>1865.0920000000001</v>
      </c>
      <c r="AX40" t="s">
        <v>306</v>
      </c>
      <c r="BA40" t="s">
        <v>313</v>
      </c>
      <c r="BB40">
        <v>352.7</v>
      </c>
      <c r="BC40" t="s">
        <v>322</v>
      </c>
      <c r="BF40" t="s">
        <v>313</v>
      </c>
      <c r="BG40">
        <v>5.2169999999999996</v>
      </c>
      <c r="BH40" t="s">
        <v>632</v>
      </c>
      <c r="BK40" t="s">
        <v>313</v>
      </c>
      <c r="BL40">
        <v>1214.8209999999999</v>
      </c>
      <c r="BM40" t="s">
        <v>449</v>
      </c>
      <c r="BP40" t="s">
        <v>313</v>
      </c>
      <c r="BQ40">
        <v>1524.174</v>
      </c>
      <c r="BR40" t="s">
        <v>374</v>
      </c>
      <c r="BU40" t="s">
        <v>313</v>
      </c>
      <c r="BV40">
        <v>1052.085</v>
      </c>
      <c r="BW40" t="s">
        <v>509</v>
      </c>
      <c r="BZ40" t="s">
        <v>313</v>
      </c>
      <c r="CA40">
        <v>548.952</v>
      </c>
      <c r="CB40" t="s">
        <v>584</v>
      </c>
      <c r="CE40" t="s">
        <v>313</v>
      </c>
      <c r="CF40">
        <v>11.925000000000001</v>
      </c>
      <c r="CG40" t="s">
        <v>328</v>
      </c>
      <c r="CJ40" t="s">
        <v>313</v>
      </c>
      <c r="CK40">
        <v>1648.3620000000001</v>
      </c>
      <c r="CL40" t="s">
        <v>328</v>
      </c>
      <c r="CO40" t="s">
        <v>313</v>
      </c>
      <c r="CP40">
        <v>490.00299999999999</v>
      </c>
      <c r="CQ40" t="s">
        <v>551</v>
      </c>
      <c r="CT40" t="s">
        <v>313</v>
      </c>
      <c r="CU40">
        <v>994.178</v>
      </c>
      <c r="CV40" t="s">
        <v>313</v>
      </c>
      <c r="CY40" t="s">
        <v>313</v>
      </c>
      <c r="CZ40">
        <v>1048.528</v>
      </c>
      <c r="DA40" t="s">
        <v>313</v>
      </c>
      <c r="DD40" t="s">
        <v>313</v>
      </c>
      <c r="DE40">
        <v>0</v>
      </c>
      <c r="DF40" t="s">
        <v>347</v>
      </c>
      <c r="DG40">
        <v>0</v>
      </c>
      <c r="DH40">
        <v>0.157</v>
      </c>
      <c r="DI40" t="s">
        <v>347</v>
      </c>
      <c r="DJ40">
        <v>1435.952</v>
      </c>
      <c r="DK40" t="s">
        <v>341</v>
      </c>
      <c r="DN40" t="s">
        <v>313</v>
      </c>
      <c r="DO40">
        <v>347.46300000000002</v>
      </c>
      <c r="DP40" t="s">
        <v>418</v>
      </c>
      <c r="DS40" t="s">
        <v>313</v>
      </c>
      <c r="DT40">
        <v>0</v>
      </c>
      <c r="DU40" t="s">
        <v>332</v>
      </c>
      <c r="DV40">
        <v>100</v>
      </c>
      <c r="DW40">
        <v>200119.334</v>
      </c>
      <c r="DX40" t="s">
        <v>332</v>
      </c>
      <c r="DY40">
        <v>1289.5930000000001</v>
      </c>
      <c r="DZ40" t="s">
        <v>328</v>
      </c>
      <c r="EC40" t="s">
        <v>313</v>
      </c>
      <c r="ED40">
        <v>6481.77</v>
      </c>
      <c r="EE40" t="s">
        <v>306</v>
      </c>
      <c r="EH40" t="s">
        <v>313</v>
      </c>
      <c r="EI40">
        <v>326.42099999999999</v>
      </c>
      <c r="EJ40" t="s">
        <v>333</v>
      </c>
      <c r="EM40" t="s">
        <v>313</v>
      </c>
      <c r="EN40">
        <v>3554.6529999999998</v>
      </c>
      <c r="EO40" t="s">
        <v>494</v>
      </c>
      <c r="ER40" t="s">
        <v>313</v>
      </c>
      <c r="ES40">
        <v>159.464</v>
      </c>
      <c r="ET40" t="s">
        <v>313</v>
      </c>
      <c r="EW40" t="s">
        <v>313</v>
      </c>
      <c r="EX40">
        <v>1297.912</v>
      </c>
      <c r="EY40" t="s">
        <v>313</v>
      </c>
      <c r="FB40" t="s">
        <v>313</v>
      </c>
      <c r="FC40">
        <v>4525.21</v>
      </c>
      <c r="FD40" t="s">
        <v>335</v>
      </c>
      <c r="FG40" t="s">
        <v>313</v>
      </c>
      <c r="FH40">
        <v>5683.4269999999997</v>
      </c>
      <c r="FI40" t="s">
        <v>328</v>
      </c>
      <c r="FL40" t="s">
        <v>313</v>
      </c>
      <c r="FM40">
        <v>533.66200000000003</v>
      </c>
      <c r="FN40" t="s">
        <v>328</v>
      </c>
      <c r="FQ40" t="s">
        <v>313</v>
      </c>
      <c r="FR40">
        <v>1233.55</v>
      </c>
      <c r="FS40" t="s">
        <v>349</v>
      </c>
      <c r="FV40" t="s">
        <v>313</v>
      </c>
      <c r="FW40">
        <v>653.58500000000004</v>
      </c>
      <c r="FX40" t="s">
        <v>328</v>
      </c>
      <c r="GA40" t="s">
        <v>313</v>
      </c>
      <c r="GB40">
        <v>1692.3789999999999</v>
      </c>
      <c r="GC40" t="s">
        <v>529</v>
      </c>
      <c r="GF40" t="s">
        <v>313</v>
      </c>
      <c r="GG40">
        <v>6014.3509999999997</v>
      </c>
      <c r="GH40" t="s">
        <v>328</v>
      </c>
      <c r="GK40" t="s">
        <v>313</v>
      </c>
      <c r="GL40">
        <v>1294.9670000000001</v>
      </c>
      <c r="GM40" t="s">
        <v>416</v>
      </c>
      <c r="GP40" t="s">
        <v>313</v>
      </c>
      <c r="GQ40">
        <v>1231.8869999999999</v>
      </c>
      <c r="GR40" t="s">
        <v>530</v>
      </c>
      <c r="GU40" t="s">
        <v>313</v>
      </c>
      <c r="GV40">
        <v>24.335999999999999</v>
      </c>
      <c r="GW40" t="s">
        <v>313</v>
      </c>
      <c r="GZ40" t="s">
        <v>313</v>
      </c>
      <c r="HA40">
        <v>14782.915000000001</v>
      </c>
      <c r="HB40" t="s">
        <v>339</v>
      </c>
      <c r="HE40" t="s">
        <v>313</v>
      </c>
      <c r="HF40">
        <v>1330.259</v>
      </c>
      <c r="HG40" t="s">
        <v>328</v>
      </c>
      <c r="HJ40" t="s">
        <v>313</v>
      </c>
      <c r="HK40">
        <v>1119.0229999999999</v>
      </c>
      <c r="HL40" t="s">
        <v>328</v>
      </c>
      <c r="HO40" t="s">
        <v>313</v>
      </c>
      <c r="HP40">
        <v>1143.799</v>
      </c>
      <c r="HQ40" t="s">
        <v>328</v>
      </c>
      <c r="HT40" t="s">
        <v>313</v>
      </c>
      <c r="HU40">
        <v>17381.865000000002</v>
      </c>
      <c r="HV40" t="s">
        <v>340</v>
      </c>
      <c r="HY40" t="s">
        <v>313</v>
      </c>
      <c r="HZ40">
        <v>2612.8020000000001</v>
      </c>
      <c r="IA40" t="s">
        <v>327</v>
      </c>
      <c r="ID40" t="s">
        <v>313</v>
      </c>
      <c r="IE40">
        <v>1713.52</v>
      </c>
      <c r="IF40" t="s">
        <v>306</v>
      </c>
      <c r="II40" t="s">
        <v>313</v>
      </c>
      <c r="IJ40">
        <v>86.861999999999995</v>
      </c>
      <c r="IK40" t="s">
        <v>2332</v>
      </c>
      <c r="IN40" t="s">
        <v>313</v>
      </c>
    </row>
    <row r="41" spans="1:248">
      <c r="A41">
        <v>29</v>
      </c>
      <c r="B41" t="s">
        <v>633</v>
      </c>
      <c r="C41" t="s">
        <v>634</v>
      </c>
      <c r="D41" t="s">
        <v>635</v>
      </c>
      <c r="E41" t="s">
        <v>636</v>
      </c>
      <c r="F41" t="s">
        <v>637</v>
      </c>
      <c r="G41" t="s">
        <v>522</v>
      </c>
      <c r="H41" t="s">
        <v>638</v>
      </c>
      <c r="I41" t="s">
        <v>313</v>
      </c>
      <c r="J41" t="s">
        <v>313</v>
      </c>
      <c r="K41" t="s">
        <v>313</v>
      </c>
      <c r="L41" t="s">
        <v>313</v>
      </c>
      <c r="M41">
        <v>39</v>
      </c>
      <c r="N41">
        <v>9127.6309999999994</v>
      </c>
      <c r="O41" t="s">
        <v>314</v>
      </c>
      <c r="R41" t="s">
        <v>313</v>
      </c>
      <c r="S41">
        <v>1228.82</v>
      </c>
      <c r="T41" t="s">
        <v>315</v>
      </c>
      <c r="W41" t="s">
        <v>313</v>
      </c>
      <c r="X41">
        <v>255.69900000000001</v>
      </c>
      <c r="Y41" t="s">
        <v>316</v>
      </c>
      <c r="AB41" t="s">
        <v>313</v>
      </c>
      <c r="AC41">
        <v>3612.8809999999999</v>
      </c>
      <c r="AD41" t="s">
        <v>317</v>
      </c>
      <c r="AG41" t="s">
        <v>313</v>
      </c>
      <c r="AH41">
        <v>1154.3510000000001</v>
      </c>
      <c r="AI41" t="s">
        <v>525</v>
      </c>
      <c r="AL41" t="s">
        <v>313</v>
      </c>
      <c r="AM41">
        <v>0</v>
      </c>
      <c r="AN41" t="s">
        <v>319</v>
      </c>
      <c r="AO41">
        <v>100</v>
      </c>
      <c r="AP41">
        <v>48430.112000000001</v>
      </c>
      <c r="AQ41" t="s">
        <v>319</v>
      </c>
      <c r="AR41">
        <v>428.69200000000001</v>
      </c>
      <c r="AS41" t="s">
        <v>526</v>
      </c>
      <c r="AV41" t="s">
        <v>313</v>
      </c>
      <c r="AW41">
        <v>2267.893</v>
      </c>
      <c r="AX41" t="s">
        <v>306</v>
      </c>
      <c r="BA41" t="s">
        <v>313</v>
      </c>
      <c r="BB41">
        <v>563.53300000000002</v>
      </c>
      <c r="BC41" t="s">
        <v>322</v>
      </c>
      <c r="BF41" t="s">
        <v>313</v>
      </c>
      <c r="BG41">
        <v>3.6120000000000001</v>
      </c>
      <c r="BH41" t="s">
        <v>639</v>
      </c>
      <c r="BK41" t="s">
        <v>313</v>
      </c>
      <c r="BL41">
        <v>1376.787</v>
      </c>
      <c r="BM41" t="s">
        <v>449</v>
      </c>
      <c r="BP41" t="s">
        <v>313</v>
      </c>
      <c r="BQ41">
        <v>1683.89</v>
      </c>
      <c r="BR41" t="s">
        <v>374</v>
      </c>
      <c r="BU41" t="s">
        <v>313</v>
      </c>
      <c r="BV41">
        <v>1213.68</v>
      </c>
      <c r="BW41" t="s">
        <v>509</v>
      </c>
      <c r="BZ41" t="s">
        <v>313</v>
      </c>
      <c r="CA41">
        <v>700.25300000000004</v>
      </c>
      <c r="CB41" t="s">
        <v>584</v>
      </c>
      <c r="CE41" t="s">
        <v>313</v>
      </c>
      <c r="CF41">
        <v>0</v>
      </c>
      <c r="CG41" t="s">
        <v>328</v>
      </c>
      <c r="CH41">
        <v>1E-3</v>
      </c>
      <c r="CI41">
        <v>0.48799999999999999</v>
      </c>
      <c r="CJ41" t="s">
        <v>328</v>
      </c>
      <c r="CK41">
        <v>2144.3029999999999</v>
      </c>
      <c r="CL41" t="s">
        <v>328</v>
      </c>
      <c r="CO41" t="s">
        <v>313</v>
      </c>
      <c r="CP41">
        <v>610.41899999999998</v>
      </c>
      <c r="CQ41" t="s">
        <v>593</v>
      </c>
      <c r="CT41" t="s">
        <v>313</v>
      </c>
      <c r="CU41">
        <v>1149.4380000000001</v>
      </c>
      <c r="CV41" t="s">
        <v>313</v>
      </c>
      <c r="CY41" t="s">
        <v>313</v>
      </c>
      <c r="CZ41">
        <v>1205.626</v>
      </c>
      <c r="DA41" t="s">
        <v>313</v>
      </c>
      <c r="DD41" t="s">
        <v>313</v>
      </c>
      <c r="DE41">
        <v>229.22200000000001</v>
      </c>
      <c r="DF41" t="s">
        <v>347</v>
      </c>
      <c r="DI41" t="s">
        <v>313</v>
      </c>
      <c r="DJ41">
        <v>1593.443</v>
      </c>
      <c r="DK41" t="s">
        <v>341</v>
      </c>
      <c r="DN41" t="s">
        <v>313</v>
      </c>
      <c r="DO41">
        <v>622.43799999999999</v>
      </c>
      <c r="DP41" t="s">
        <v>418</v>
      </c>
      <c r="DS41" t="s">
        <v>313</v>
      </c>
      <c r="DT41">
        <v>0</v>
      </c>
      <c r="DU41" t="s">
        <v>332</v>
      </c>
      <c r="DV41">
        <v>99.953000000000003</v>
      </c>
      <c r="DW41">
        <v>48407.459000000003</v>
      </c>
      <c r="DX41" t="s">
        <v>332</v>
      </c>
      <c r="DY41">
        <v>1480.8050000000001</v>
      </c>
      <c r="DZ41" t="s">
        <v>328</v>
      </c>
      <c r="EC41" t="s">
        <v>313</v>
      </c>
      <c r="ED41">
        <v>6643.1469999999999</v>
      </c>
      <c r="EE41" t="s">
        <v>306</v>
      </c>
      <c r="EH41" t="s">
        <v>313</v>
      </c>
      <c r="EI41">
        <v>564.89499999999998</v>
      </c>
      <c r="EJ41" t="s">
        <v>333</v>
      </c>
      <c r="EM41" t="s">
        <v>313</v>
      </c>
      <c r="EN41">
        <v>4018.3240000000001</v>
      </c>
      <c r="EO41" t="s">
        <v>494</v>
      </c>
      <c r="ER41" t="s">
        <v>313</v>
      </c>
      <c r="ES41">
        <v>81.424999999999997</v>
      </c>
      <c r="ET41" t="s">
        <v>313</v>
      </c>
      <c r="EW41" t="s">
        <v>313</v>
      </c>
      <c r="EX41">
        <v>1445.463</v>
      </c>
      <c r="EY41" t="s">
        <v>313</v>
      </c>
      <c r="FB41" t="s">
        <v>313</v>
      </c>
      <c r="FC41">
        <v>4567.7520000000004</v>
      </c>
      <c r="FD41" t="s">
        <v>335</v>
      </c>
      <c r="FG41" t="s">
        <v>313</v>
      </c>
      <c r="FH41">
        <v>5843.2219999999998</v>
      </c>
      <c r="FI41" t="s">
        <v>328</v>
      </c>
      <c r="FL41" t="s">
        <v>313</v>
      </c>
      <c r="FM41">
        <v>618.26499999999999</v>
      </c>
      <c r="FN41" t="s">
        <v>328</v>
      </c>
      <c r="FQ41" t="s">
        <v>313</v>
      </c>
      <c r="FR41">
        <v>1243.3399999999999</v>
      </c>
      <c r="FS41" t="s">
        <v>349</v>
      </c>
      <c r="FV41" t="s">
        <v>313</v>
      </c>
      <c r="FW41">
        <v>611.33699999999999</v>
      </c>
      <c r="FX41" t="s">
        <v>328</v>
      </c>
      <c r="GA41" t="s">
        <v>313</v>
      </c>
      <c r="GB41">
        <v>2219.2339999999999</v>
      </c>
      <c r="GC41" t="s">
        <v>529</v>
      </c>
      <c r="GF41" t="s">
        <v>313</v>
      </c>
      <c r="GG41">
        <v>6292.6170000000002</v>
      </c>
      <c r="GH41" t="s">
        <v>328</v>
      </c>
      <c r="GK41" t="s">
        <v>313</v>
      </c>
      <c r="GL41">
        <v>1299.5150000000001</v>
      </c>
      <c r="GM41" t="s">
        <v>416</v>
      </c>
      <c r="GP41" t="s">
        <v>313</v>
      </c>
      <c r="GQ41">
        <v>1384.701</v>
      </c>
      <c r="GR41" t="s">
        <v>530</v>
      </c>
      <c r="GU41" t="s">
        <v>313</v>
      </c>
      <c r="GV41">
        <v>9.0709999999999997</v>
      </c>
      <c r="GW41" t="s">
        <v>313</v>
      </c>
      <c r="GZ41" t="s">
        <v>313</v>
      </c>
      <c r="HA41">
        <v>14580.448</v>
      </c>
      <c r="HB41" t="s">
        <v>339</v>
      </c>
      <c r="HE41" t="s">
        <v>313</v>
      </c>
      <c r="HF41">
        <v>1372.5719999999999</v>
      </c>
      <c r="HG41" t="s">
        <v>328</v>
      </c>
      <c r="HJ41" t="s">
        <v>313</v>
      </c>
      <c r="HK41">
        <v>1279.0429999999999</v>
      </c>
      <c r="HL41" t="s">
        <v>328</v>
      </c>
      <c r="HO41" t="s">
        <v>313</v>
      </c>
      <c r="HP41">
        <v>1198.615</v>
      </c>
      <c r="HQ41" t="s">
        <v>328</v>
      </c>
      <c r="HT41" t="s">
        <v>313</v>
      </c>
      <c r="HU41">
        <v>17582.453000000001</v>
      </c>
      <c r="HV41" t="s">
        <v>340</v>
      </c>
      <c r="HY41" t="s">
        <v>313</v>
      </c>
      <c r="HZ41">
        <v>2768.29</v>
      </c>
      <c r="IA41" t="s">
        <v>327</v>
      </c>
      <c r="ID41" t="s">
        <v>313</v>
      </c>
      <c r="IE41">
        <v>1864.2950000000001</v>
      </c>
      <c r="IF41" t="s">
        <v>306</v>
      </c>
      <c r="II41" t="s">
        <v>313</v>
      </c>
      <c r="IJ41">
        <v>229.20099999999999</v>
      </c>
      <c r="IK41" t="s">
        <v>2332</v>
      </c>
      <c r="IN41" t="s">
        <v>313</v>
      </c>
    </row>
    <row r="42" spans="1:248">
      <c r="A42">
        <v>36</v>
      </c>
      <c r="B42" t="s">
        <v>640</v>
      </c>
      <c r="C42" t="s">
        <v>641</v>
      </c>
      <c r="D42" t="s">
        <v>642</v>
      </c>
      <c r="E42" t="s">
        <v>643</v>
      </c>
      <c r="F42" t="s">
        <v>644</v>
      </c>
      <c r="G42" t="s">
        <v>522</v>
      </c>
      <c r="H42" t="s">
        <v>645</v>
      </c>
      <c r="I42" t="s">
        <v>313</v>
      </c>
      <c r="J42" t="s">
        <v>346</v>
      </c>
      <c r="K42" t="s">
        <v>313</v>
      </c>
      <c r="L42" t="s">
        <v>313</v>
      </c>
      <c r="M42">
        <v>40</v>
      </c>
      <c r="N42">
        <v>5626.6859999999997</v>
      </c>
      <c r="O42" t="s">
        <v>314</v>
      </c>
      <c r="R42" t="s">
        <v>313</v>
      </c>
      <c r="S42">
        <v>4712.1329999999998</v>
      </c>
      <c r="T42" t="s">
        <v>315</v>
      </c>
      <c r="W42" t="s">
        <v>313</v>
      </c>
      <c r="X42">
        <v>251.255</v>
      </c>
      <c r="Y42" t="s">
        <v>316</v>
      </c>
      <c r="AB42" t="s">
        <v>313</v>
      </c>
      <c r="AC42">
        <v>154.994</v>
      </c>
      <c r="AD42" t="s">
        <v>317</v>
      </c>
      <c r="AG42" t="s">
        <v>313</v>
      </c>
      <c r="AH42">
        <v>132.74100000000001</v>
      </c>
      <c r="AI42" t="s">
        <v>318</v>
      </c>
      <c r="AL42" t="s">
        <v>313</v>
      </c>
      <c r="AM42">
        <v>0</v>
      </c>
      <c r="AN42" t="s">
        <v>319</v>
      </c>
      <c r="AO42">
        <v>100</v>
      </c>
      <c r="AP42">
        <v>6074.8810000000003</v>
      </c>
      <c r="AQ42" t="s">
        <v>319</v>
      </c>
      <c r="AR42">
        <v>1850.412</v>
      </c>
      <c r="AS42" t="s">
        <v>320</v>
      </c>
      <c r="AV42" t="s">
        <v>313</v>
      </c>
      <c r="AW42">
        <v>418.726</v>
      </c>
      <c r="AX42" t="s">
        <v>354</v>
      </c>
      <c r="BA42" t="s">
        <v>313</v>
      </c>
      <c r="BB42">
        <v>287.53399999999999</v>
      </c>
      <c r="BC42" t="s">
        <v>322</v>
      </c>
      <c r="BF42" t="s">
        <v>313</v>
      </c>
      <c r="BG42">
        <v>82.26</v>
      </c>
      <c r="BH42" t="s">
        <v>646</v>
      </c>
      <c r="BK42" t="s">
        <v>313</v>
      </c>
      <c r="BL42">
        <v>1214.471</v>
      </c>
      <c r="BM42" t="s">
        <v>404</v>
      </c>
      <c r="BP42" t="s">
        <v>313</v>
      </c>
      <c r="BQ42">
        <v>1764.8320000000001</v>
      </c>
      <c r="BR42" t="s">
        <v>325</v>
      </c>
      <c r="BU42" t="s">
        <v>313</v>
      </c>
      <c r="BV42">
        <v>216.79599999999999</v>
      </c>
      <c r="BW42" t="s">
        <v>326</v>
      </c>
      <c r="BZ42" t="s">
        <v>313</v>
      </c>
      <c r="CA42">
        <v>697.42200000000003</v>
      </c>
      <c r="CB42" t="s">
        <v>393</v>
      </c>
      <c r="CE42" t="s">
        <v>313</v>
      </c>
      <c r="CF42">
        <v>252.57900000000001</v>
      </c>
      <c r="CG42" t="s">
        <v>328</v>
      </c>
      <c r="CJ42" t="s">
        <v>313</v>
      </c>
      <c r="CK42">
        <v>1185.6320000000001</v>
      </c>
      <c r="CL42" t="s">
        <v>328</v>
      </c>
      <c r="CO42" t="s">
        <v>313</v>
      </c>
      <c r="CP42">
        <v>0</v>
      </c>
      <c r="CQ42" t="s">
        <v>383</v>
      </c>
      <c r="CR42">
        <v>99.994</v>
      </c>
      <c r="CS42">
        <v>6074.5010000000002</v>
      </c>
      <c r="CT42" t="s">
        <v>383</v>
      </c>
      <c r="CU42">
        <v>195.46299999999999</v>
      </c>
      <c r="CV42" t="s">
        <v>313</v>
      </c>
      <c r="CY42" t="s">
        <v>313</v>
      </c>
      <c r="CZ42">
        <v>43.442999999999998</v>
      </c>
      <c r="DA42" t="s">
        <v>313</v>
      </c>
      <c r="DD42" t="s">
        <v>313</v>
      </c>
      <c r="DE42">
        <v>605.029</v>
      </c>
      <c r="DF42" t="s">
        <v>330</v>
      </c>
      <c r="DI42" t="s">
        <v>313</v>
      </c>
      <c r="DJ42">
        <v>1930.394</v>
      </c>
      <c r="DK42" t="s">
        <v>306</v>
      </c>
      <c r="DN42" t="s">
        <v>313</v>
      </c>
      <c r="DO42">
        <v>1234.2919999999999</v>
      </c>
      <c r="DP42" t="s">
        <v>321</v>
      </c>
      <c r="DS42" t="s">
        <v>313</v>
      </c>
      <c r="DT42">
        <v>59.585999999999999</v>
      </c>
      <c r="DU42" t="s">
        <v>332</v>
      </c>
      <c r="DX42" t="s">
        <v>313</v>
      </c>
      <c r="DY42">
        <v>227.48099999999999</v>
      </c>
      <c r="DZ42" t="s">
        <v>328</v>
      </c>
      <c r="EC42" t="s">
        <v>313</v>
      </c>
      <c r="ED42">
        <v>3100.817</v>
      </c>
      <c r="EE42" t="s">
        <v>306</v>
      </c>
      <c r="EH42" t="s">
        <v>313</v>
      </c>
      <c r="EI42">
        <v>167.19300000000001</v>
      </c>
      <c r="EJ42" t="s">
        <v>333</v>
      </c>
      <c r="EM42" t="s">
        <v>313</v>
      </c>
      <c r="EN42">
        <v>3406.7849999999999</v>
      </c>
      <c r="EO42" t="s">
        <v>394</v>
      </c>
      <c r="ER42" t="s">
        <v>313</v>
      </c>
      <c r="ES42">
        <v>392.73599999999999</v>
      </c>
      <c r="ET42" t="s">
        <v>313</v>
      </c>
      <c r="EW42" t="s">
        <v>313</v>
      </c>
      <c r="EX42">
        <v>2240.1680000000001</v>
      </c>
      <c r="EY42" t="s">
        <v>313</v>
      </c>
      <c r="FB42" t="s">
        <v>313</v>
      </c>
      <c r="FC42">
        <v>3178.5619999999999</v>
      </c>
      <c r="FD42" t="s">
        <v>335</v>
      </c>
      <c r="FG42" t="s">
        <v>313</v>
      </c>
      <c r="FH42">
        <v>2548.0509999999999</v>
      </c>
      <c r="FI42" t="s">
        <v>328</v>
      </c>
      <c r="FL42" t="s">
        <v>313</v>
      </c>
      <c r="FM42">
        <v>433.07900000000001</v>
      </c>
      <c r="FN42" t="s">
        <v>328</v>
      </c>
      <c r="FQ42" t="s">
        <v>313</v>
      </c>
      <c r="FR42">
        <v>938.15499999999997</v>
      </c>
      <c r="FS42" t="s">
        <v>306</v>
      </c>
      <c r="FV42" t="s">
        <v>313</v>
      </c>
      <c r="FW42">
        <v>114.629</v>
      </c>
      <c r="FX42" t="s">
        <v>328</v>
      </c>
      <c r="GA42" t="s">
        <v>313</v>
      </c>
      <c r="GB42">
        <v>1211.951</v>
      </c>
      <c r="GC42" t="s">
        <v>395</v>
      </c>
      <c r="GF42" t="s">
        <v>313</v>
      </c>
      <c r="GG42">
        <v>8940.7950000000001</v>
      </c>
      <c r="GH42" t="s">
        <v>328</v>
      </c>
      <c r="GK42" t="s">
        <v>313</v>
      </c>
      <c r="GL42">
        <v>716.11099999999999</v>
      </c>
      <c r="GM42" t="s">
        <v>384</v>
      </c>
      <c r="GP42" t="s">
        <v>313</v>
      </c>
      <c r="GQ42">
        <v>1736.56</v>
      </c>
      <c r="GR42" t="s">
        <v>365</v>
      </c>
      <c r="GU42" t="s">
        <v>313</v>
      </c>
      <c r="GV42">
        <v>0</v>
      </c>
      <c r="GW42" t="s">
        <v>313</v>
      </c>
      <c r="GX42">
        <v>6.0000000000000001E-3</v>
      </c>
      <c r="GY42">
        <v>0.38</v>
      </c>
      <c r="GZ42" t="s">
        <v>313</v>
      </c>
      <c r="HA42">
        <v>16084.811</v>
      </c>
      <c r="HB42" t="s">
        <v>339</v>
      </c>
      <c r="HE42" t="s">
        <v>313</v>
      </c>
      <c r="HF42">
        <v>1950.8109999999999</v>
      </c>
      <c r="HG42" t="s">
        <v>328</v>
      </c>
      <c r="HJ42" t="s">
        <v>313</v>
      </c>
      <c r="HK42">
        <v>2063.7559999999999</v>
      </c>
      <c r="HL42" t="s">
        <v>328</v>
      </c>
      <c r="HO42" t="s">
        <v>313</v>
      </c>
      <c r="HP42">
        <v>187.74600000000001</v>
      </c>
      <c r="HQ42" t="s">
        <v>328</v>
      </c>
      <c r="HT42" t="s">
        <v>313</v>
      </c>
      <c r="HU42">
        <v>14753.259</v>
      </c>
      <c r="HV42" t="s">
        <v>340</v>
      </c>
      <c r="HY42" t="s">
        <v>313</v>
      </c>
      <c r="HZ42">
        <v>924.11400000000003</v>
      </c>
      <c r="IA42" t="s">
        <v>327</v>
      </c>
      <c r="ID42" t="s">
        <v>313</v>
      </c>
      <c r="IE42">
        <v>46.228999999999999</v>
      </c>
      <c r="IF42" t="s">
        <v>306</v>
      </c>
      <c r="II42" t="s">
        <v>313</v>
      </c>
      <c r="IJ42">
        <v>91.61</v>
      </c>
      <c r="IK42" t="s">
        <v>2332</v>
      </c>
      <c r="IN42" t="s">
        <v>313</v>
      </c>
    </row>
    <row r="43" spans="1:248">
      <c r="A43">
        <v>37</v>
      </c>
      <c r="B43" t="s">
        <v>647</v>
      </c>
      <c r="C43" t="s">
        <v>648</v>
      </c>
      <c r="D43" t="s">
        <v>649</v>
      </c>
      <c r="E43" t="s">
        <v>650</v>
      </c>
      <c r="F43" t="s">
        <v>651</v>
      </c>
      <c r="G43" t="s">
        <v>476</v>
      </c>
      <c r="H43" t="s">
        <v>652</v>
      </c>
      <c r="I43" t="s">
        <v>313</v>
      </c>
      <c r="J43" t="s">
        <v>313</v>
      </c>
      <c r="K43" t="s">
        <v>313</v>
      </c>
      <c r="L43" t="s">
        <v>313</v>
      </c>
      <c r="M43">
        <v>41</v>
      </c>
      <c r="N43">
        <v>7901.0140000000001</v>
      </c>
      <c r="O43" t="s">
        <v>314</v>
      </c>
      <c r="R43" t="s">
        <v>313</v>
      </c>
      <c r="S43">
        <v>2463.797</v>
      </c>
      <c r="T43" t="s">
        <v>315</v>
      </c>
      <c r="W43" t="s">
        <v>313</v>
      </c>
      <c r="X43">
        <v>601.63900000000001</v>
      </c>
      <c r="Y43" t="s">
        <v>316</v>
      </c>
      <c r="AB43" t="s">
        <v>313</v>
      </c>
      <c r="AC43">
        <v>2408.2020000000002</v>
      </c>
      <c r="AD43" t="s">
        <v>317</v>
      </c>
      <c r="AG43" t="s">
        <v>313</v>
      </c>
      <c r="AH43">
        <v>714.90700000000004</v>
      </c>
      <c r="AI43" t="s">
        <v>318</v>
      </c>
      <c r="AL43" t="s">
        <v>313</v>
      </c>
      <c r="AM43">
        <v>0</v>
      </c>
      <c r="AN43" t="s">
        <v>319</v>
      </c>
      <c r="AO43">
        <v>100</v>
      </c>
      <c r="AP43">
        <v>5332.116</v>
      </c>
      <c r="AQ43" t="s">
        <v>319</v>
      </c>
      <c r="AR43">
        <v>0</v>
      </c>
      <c r="AS43" t="s">
        <v>402</v>
      </c>
      <c r="AT43">
        <v>3.0990000000000002</v>
      </c>
      <c r="AU43">
        <v>165.233</v>
      </c>
      <c r="AV43" t="s">
        <v>402</v>
      </c>
      <c r="AW43">
        <v>1930.6279999999999</v>
      </c>
      <c r="AX43" t="s">
        <v>341</v>
      </c>
      <c r="BA43" t="s">
        <v>313</v>
      </c>
      <c r="BB43">
        <v>1040.5260000000001</v>
      </c>
      <c r="BC43" t="s">
        <v>322</v>
      </c>
      <c r="BF43" t="s">
        <v>313</v>
      </c>
      <c r="BG43">
        <v>83.78</v>
      </c>
      <c r="BH43" t="s">
        <v>653</v>
      </c>
      <c r="BK43" t="s">
        <v>313</v>
      </c>
      <c r="BL43">
        <v>225.983</v>
      </c>
      <c r="BM43" t="s">
        <v>449</v>
      </c>
      <c r="BP43" t="s">
        <v>313</v>
      </c>
      <c r="BQ43">
        <v>315.43200000000002</v>
      </c>
      <c r="BR43" t="s">
        <v>374</v>
      </c>
      <c r="BU43" t="s">
        <v>313</v>
      </c>
      <c r="BV43">
        <v>0</v>
      </c>
      <c r="BW43" t="s">
        <v>517</v>
      </c>
      <c r="BX43">
        <v>0.14199999999999999</v>
      </c>
      <c r="BY43">
        <v>7.5720000000000001</v>
      </c>
      <c r="BZ43" t="s">
        <v>517</v>
      </c>
      <c r="CA43">
        <v>0</v>
      </c>
      <c r="CB43" t="s">
        <v>426</v>
      </c>
      <c r="CC43">
        <v>4.0759999999999996</v>
      </c>
      <c r="CD43">
        <v>217.33</v>
      </c>
      <c r="CE43" t="s">
        <v>426</v>
      </c>
      <c r="CF43">
        <v>563.65300000000002</v>
      </c>
      <c r="CG43" t="s">
        <v>328</v>
      </c>
      <c r="CJ43" t="s">
        <v>313</v>
      </c>
      <c r="CK43">
        <v>896.72400000000005</v>
      </c>
      <c r="CL43" t="s">
        <v>328</v>
      </c>
      <c r="CO43" t="s">
        <v>313</v>
      </c>
      <c r="CP43">
        <v>54.445999999999998</v>
      </c>
      <c r="CQ43" t="s">
        <v>451</v>
      </c>
      <c r="CT43" t="s">
        <v>313</v>
      </c>
      <c r="CU43">
        <v>61.374000000000002</v>
      </c>
      <c r="CV43" t="s">
        <v>313</v>
      </c>
      <c r="CY43" t="s">
        <v>313</v>
      </c>
      <c r="CZ43">
        <v>0</v>
      </c>
      <c r="DA43" t="s">
        <v>313</v>
      </c>
      <c r="DB43">
        <v>0</v>
      </c>
      <c r="DC43">
        <v>3.0000000000000001E-3</v>
      </c>
      <c r="DD43" t="s">
        <v>313</v>
      </c>
      <c r="DE43">
        <v>1735.809</v>
      </c>
      <c r="DF43" t="s">
        <v>347</v>
      </c>
      <c r="DI43" t="s">
        <v>313</v>
      </c>
      <c r="DJ43">
        <v>185.57499999999999</v>
      </c>
      <c r="DK43" t="s">
        <v>341</v>
      </c>
      <c r="DN43" t="s">
        <v>313</v>
      </c>
      <c r="DO43">
        <v>1836.492</v>
      </c>
      <c r="DP43" t="s">
        <v>321</v>
      </c>
      <c r="DS43" t="s">
        <v>313</v>
      </c>
      <c r="DT43">
        <v>84.427999999999997</v>
      </c>
      <c r="DU43" t="s">
        <v>332</v>
      </c>
      <c r="DX43" t="s">
        <v>313</v>
      </c>
      <c r="DY43">
        <v>381.64800000000002</v>
      </c>
      <c r="DZ43" t="s">
        <v>328</v>
      </c>
      <c r="EC43" t="s">
        <v>313</v>
      </c>
      <c r="ED43">
        <v>5247.902</v>
      </c>
      <c r="EE43" t="s">
        <v>306</v>
      </c>
      <c r="EH43" t="s">
        <v>313</v>
      </c>
      <c r="EI43">
        <v>6.625</v>
      </c>
      <c r="EJ43" t="s">
        <v>364</v>
      </c>
      <c r="EM43" t="s">
        <v>313</v>
      </c>
      <c r="EN43">
        <v>3894.5259999999998</v>
      </c>
      <c r="EO43" t="s">
        <v>494</v>
      </c>
      <c r="ER43" t="s">
        <v>313</v>
      </c>
      <c r="ES43">
        <v>176.30500000000001</v>
      </c>
      <c r="ET43" t="s">
        <v>313</v>
      </c>
      <c r="EW43" t="s">
        <v>313</v>
      </c>
      <c r="EX43">
        <v>19.847999999999999</v>
      </c>
      <c r="EY43" t="s">
        <v>313</v>
      </c>
      <c r="FB43" t="s">
        <v>313</v>
      </c>
      <c r="FC43">
        <v>4567.2030000000004</v>
      </c>
      <c r="FD43" t="s">
        <v>335</v>
      </c>
      <c r="FG43" t="s">
        <v>313</v>
      </c>
      <c r="FH43">
        <v>4393.9459999999999</v>
      </c>
      <c r="FI43" t="s">
        <v>328</v>
      </c>
      <c r="FL43" t="s">
        <v>313</v>
      </c>
      <c r="FM43">
        <v>10.75</v>
      </c>
      <c r="FN43" t="s">
        <v>328</v>
      </c>
      <c r="FQ43" t="s">
        <v>313</v>
      </c>
      <c r="FR43">
        <v>1855.316</v>
      </c>
      <c r="FS43" t="s">
        <v>341</v>
      </c>
      <c r="FV43" t="s">
        <v>313</v>
      </c>
      <c r="FW43">
        <v>40.109000000000002</v>
      </c>
      <c r="FX43" t="s">
        <v>328</v>
      </c>
      <c r="GA43" t="s">
        <v>313</v>
      </c>
      <c r="GB43">
        <v>996.53099999999995</v>
      </c>
      <c r="GC43" t="s">
        <v>395</v>
      </c>
      <c r="GF43" t="s">
        <v>313</v>
      </c>
      <c r="GG43">
        <v>6913.7629999999999</v>
      </c>
      <c r="GH43" t="s">
        <v>328</v>
      </c>
      <c r="GK43" t="s">
        <v>313</v>
      </c>
      <c r="GL43">
        <v>1827.26</v>
      </c>
      <c r="GM43" t="s">
        <v>337</v>
      </c>
      <c r="GP43" t="s">
        <v>313</v>
      </c>
      <c r="GQ43">
        <v>0</v>
      </c>
      <c r="GR43" t="s">
        <v>530</v>
      </c>
      <c r="GS43">
        <v>6.0000000000000001E-3</v>
      </c>
      <c r="GT43">
        <v>0.311</v>
      </c>
      <c r="GU43" t="s">
        <v>530</v>
      </c>
      <c r="GV43">
        <v>0</v>
      </c>
      <c r="GW43" t="s">
        <v>313</v>
      </c>
      <c r="GX43">
        <v>0.14399999999999999</v>
      </c>
      <c r="GY43">
        <v>7.67</v>
      </c>
      <c r="GZ43" t="s">
        <v>313</v>
      </c>
      <c r="HA43">
        <v>15696.223</v>
      </c>
      <c r="HB43" t="s">
        <v>339</v>
      </c>
      <c r="HE43" t="s">
        <v>313</v>
      </c>
      <c r="HF43">
        <v>299.99299999999999</v>
      </c>
      <c r="HG43" t="s">
        <v>328</v>
      </c>
      <c r="HJ43" t="s">
        <v>313</v>
      </c>
      <c r="HK43">
        <v>36.353000000000002</v>
      </c>
      <c r="HL43" t="s">
        <v>328</v>
      </c>
      <c r="HO43" t="s">
        <v>313</v>
      </c>
      <c r="HP43">
        <v>1349.5</v>
      </c>
      <c r="HQ43" t="s">
        <v>328</v>
      </c>
      <c r="HT43" t="s">
        <v>313</v>
      </c>
      <c r="HU43">
        <v>16134.624</v>
      </c>
      <c r="HV43" t="s">
        <v>340</v>
      </c>
      <c r="HY43" t="s">
        <v>313</v>
      </c>
      <c r="HZ43">
        <v>1299.4580000000001</v>
      </c>
      <c r="IA43" t="s">
        <v>327</v>
      </c>
      <c r="ID43" t="s">
        <v>313</v>
      </c>
      <c r="IE43">
        <v>392.35300000000001</v>
      </c>
      <c r="IF43" t="s">
        <v>306</v>
      </c>
      <c r="II43" t="s">
        <v>313</v>
      </c>
      <c r="IJ43">
        <v>392.71</v>
      </c>
      <c r="IK43" t="s">
        <v>2332</v>
      </c>
      <c r="IN43" t="s">
        <v>313</v>
      </c>
    </row>
    <row r="44" spans="1:248">
      <c r="A44">
        <v>103</v>
      </c>
      <c r="B44" t="s">
        <v>654</v>
      </c>
      <c r="C44" t="s">
        <v>655</v>
      </c>
      <c r="D44" t="s">
        <v>513</v>
      </c>
      <c r="E44" t="s">
        <v>656</v>
      </c>
      <c r="F44" t="s">
        <v>657</v>
      </c>
      <c r="G44" t="s">
        <v>522</v>
      </c>
      <c r="H44" t="s">
        <v>658</v>
      </c>
      <c r="I44" t="s">
        <v>659</v>
      </c>
      <c r="J44" t="s">
        <v>313</v>
      </c>
      <c r="K44" t="s">
        <v>313</v>
      </c>
      <c r="L44" t="s">
        <v>313</v>
      </c>
      <c r="M44">
        <v>42</v>
      </c>
      <c r="N44">
        <v>16008.558999999999</v>
      </c>
      <c r="O44" t="s">
        <v>314</v>
      </c>
      <c r="R44" t="s">
        <v>313</v>
      </c>
      <c r="S44">
        <v>274.14299999999997</v>
      </c>
      <c r="T44" t="s">
        <v>503</v>
      </c>
      <c r="W44" t="s">
        <v>313</v>
      </c>
      <c r="X44">
        <v>0</v>
      </c>
      <c r="Y44" t="s">
        <v>316</v>
      </c>
      <c r="Z44">
        <v>100</v>
      </c>
      <c r="AA44">
        <v>561.99699999999996</v>
      </c>
      <c r="AB44" t="s">
        <v>316</v>
      </c>
      <c r="AC44">
        <v>10389.746999999999</v>
      </c>
      <c r="AD44" t="s">
        <v>524</v>
      </c>
      <c r="AG44" t="s">
        <v>313</v>
      </c>
      <c r="AH44">
        <v>1254.896</v>
      </c>
      <c r="AI44" t="s">
        <v>600</v>
      </c>
      <c r="AL44" t="s">
        <v>313</v>
      </c>
      <c r="AM44">
        <v>5967.5709999999999</v>
      </c>
      <c r="AN44" t="s">
        <v>319</v>
      </c>
      <c r="AQ44" t="s">
        <v>313</v>
      </c>
      <c r="AR44">
        <v>4546.9679999999998</v>
      </c>
      <c r="AS44" t="s">
        <v>660</v>
      </c>
      <c r="AV44" t="s">
        <v>313</v>
      </c>
      <c r="AW44">
        <v>5883.66</v>
      </c>
      <c r="AX44" t="s">
        <v>306</v>
      </c>
      <c r="BA44" t="s">
        <v>313</v>
      </c>
      <c r="BB44">
        <v>1063.9259999999999</v>
      </c>
      <c r="BC44" t="s">
        <v>390</v>
      </c>
      <c r="BF44" t="s">
        <v>313</v>
      </c>
      <c r="BG44">
        <v>204.81299999999999</v>
      </c>
      <c r="BH44" t="s">
        <v>661</v>
      </c>
      <c r="BK44" t="s">
        <v>313</v>
      </c>
      <c r="BL44">
        <v>5283.2349999999997</v>
      </c>
      <c r="BM44" t="s">
        <v>662</v>
      </c>
      <c r="BP44" t="s">
        <v>313</v>
      </c>
      <c r="BQ44">
        <v>8428.5460000000003</v>
      </c>
      <c r="BR44" t="s">
        <v>374</v>
      </c>
      <c r="BU44" t="s">
        <v>313</v>
      </c>
      <c r="BV44">
        <v>5110.518</v>
      </c>
      <c r="BW44" t="s">
        <v>663</v>
      </c>
      <c r="BZ44" t="s">
        <v>313</v>
      </c>
      <c r="CA44">
        <v>147</v>
      </c>
      <c r="CB44" t="s">
        <v>561</v>
      </c>
      <c r="CE44" t="s">
        <v>313</v>
      </c>
      <c r="CF44">
        <v>459.96600000000001</v>
      </c>
      <c r="CG44" t="s">
        <v>328</v>
      </c>
      <c r="CJ44" t="s">
        <v>313</v>
      </c>
      <c r="CK44">
        <v>6571.8969999999999</v>
      </c>
      <c r="CL44" t="s">
        <v>328</v>
      </c>
      <c r="CO44" t="s">
        <v>313</v>
      </c>
      <c r="CP44">
        <v>299.46600000000001</v>
      </c>
      <c r="CQ44" t="s">
        <v>664</v>
      </c>
      <c r="CT44" t="s">
        <v>313</v>
      </c>
      <c r="CU44">
        <v>4058.0369999999998</v>
      </c>
      <c r="CV44" t="s">
        <v>313</v>
      </c>
      <c r="CY44" t="s">
        <v>313</v>
      </c>
      <c r="CZ44">
        <v>7954.7759999999998</v>
      </c>
      <c r="DA44" t="s">
        <v>313</v>
      </c>
      <c r="DD44" t="s">
        <v>313</v>
      </c>
      <c r="DE44">
        <v>378.91800000000001</v>
      </c>
      <c r="DF44" t="s">
        <v>665</v>
      </c>
      <c r="DI44" t="s">
        <v>313</v>
      </c>
      <c r="DJ44">
        <v>8308.9249999999993</v>
      </c>
      <c r="DK44" t="s">
        <v>341</v>
      </c>
      <c r="DN44" t="s">
        <v>313</v>
      </c>
      <c r="DO44">
        <v>297.608</v>
      </c>
      <c r="DP44" t="s">
        <v>418</v>
      </c>
      <c r="DS44" t="s">
        <v>313</v>
      </c>
      <c r="DT44">
        <v>9.5449999999999999</v>
      </c>
      <c r="DU44" t="s">
        <v>332</v>
      </c>
      <c r="DX44" t="s">
        <v>313</v>
      </c>
      <c r="DY44">
        <v>7841.1040000000003</v>
      </c>
      <c r="DZ44" t="s">
        <v>328</v>
      </c>
      <c r="EC44" t="s">
        <v>313</v>
      </c>
      <c r="ED44">
        <v>13029.967000000001</v>
      </c>
      <c r="EE44" t="s">
        <v>306</v>
      </c>
      <c r="EH44" t="s">
        <v>313</v>
      </c>
      <c r="EI44">
        <v>12.391</v>
      </c>
      <c r="EJ44" t="s">
        <v>333</v>
      </c>
      <c r="EM44" t="s">
        <v>313</v>
      </c>
      <c r="EN44">
        <v>6523.9870000000001</v>
      </c>
      <c r="EO44" t="s">
        <v>494</v>
      </c>
      <c r="ER44" t="s">
        <v>313</v>
      </c>
      <c r="ES44">
        <v>4933.3019999999997</v>
      </c>
      <c r="ET44" t="s">
        <v>313</v>
      </c>
      <c r="EW44" t="s">
        <v>313</v>
      </c>
      <c r="EX44">
        <v>8036.3289999999997</v>
      </c>
      <c r="EY44" t="s">
        <v>313</v>
      </c>
      <c r="FB44" t="s">
        <v>313</v>
      </c>
      <c r="FC44">
        <v>3506.0010000000002</v>
      </c>
      <c r="FD44" t="s">
        <v>306</v>
      </c>
      <c r="FG44" t="s">
        <v>313</v>
      </c>
      <c r="FH44">
        <v>12337.98</v>
      </c>
      <c r="FI44" t="s">
        <v>328</v>
      </c>
      <c r="FL44" t="s">
        <v>313</v>
      </c>
      <c r="FM44">
        <v>4658.7110000000002</v>
      </c>
      <c r="FN44" t="s">
        <v>328</v>
      </c>
      <c r="FQ44" t="s">
        <v>313</v>
      </c>
      <c r="FR44">
        <v>937.97699999999998</v>
      </c>
      <c r="FS44" t="s">
        <v>375</v>
      </c>
      <c r="FV44" t="s">
        <v>313</v>
      </c>
      <c r="FW44">
        <v>226.35499999999999</v>
      </c>
      <c r="FX44" t="s">
        <v>328</v>
      </c>
      <c r="GA44" t="s">
        <v>313</v>
      </c>
      <c r="GB44">
        <v>5351.6610000000001</v>
      </c>
      <c r="GC44" t="s">
        <v>666</v>
      </c>
      <c r="GF44" t="s">
        <v>313</v>
      </c>
      <c r="GG44">
        <v>5090.9889999999996</v>
      </c>
      <c r="GH44" t="s">
        <v>328</v>
      </c>
      <c r="GK44" t="s">
        <v>313</v>
      </c>
      <c r="GL44">
        <v>6597.18</v>
      </c>
      <c r="GM44" t="s">
        <v>563</v>
      </c>
      <c r="GP44" t="s">
        <v>313</v>
      </c>
      <c r="GQ44">
        <v>5106.4319999999998</v>
      </c>
      <c r="GR44" t="s">
        <v>667</v>
      </c>
      <c r="GU44" t="s">
        <v>313</v>
      </c>
      <c r="GV44">
        <v>0</v>
      </c>
      <c r="GW44" t="s">
        <v>313</v>
      </c>
      <c r="GX44">
        <v>100</v>
      </c>
      <c r="GY44">
        <v>561.99699999999996</v>
      </c>
      <c r="GZ44" t="s">
        <v>313</v>
      </c>
      <c r="HA44">
        <v>15548.544</v>
      </c>
      <c r="HB44" t="s">
        <v>339</v>
      </c>
      <c r="HE44" t="s">
        <v>313</v>
      </c>
      <c r="HF44">
        <v>1641.28</v>
      </c>
      <c r="HG44" t="s">
        <v>328</v>
      </c>
      <c r="HJ44" t="s">
        <v>313</v>
      </c>
      <c r="HK44">
        <v>8038.0649999999996</v>
      </c>
      <c r="HL44" t="s">
        <v>328</v>
      </c>
      <c r="HO44" t="s">
        <v>313</v>
      </c>
      <c r="HP44">
        <v>941.03300000000002</v>
      </c>
      <c r="HQ44" t="s">
        <v>328</v>
      </c>
      <c r="HT44" t="s">
        <v>313</v>
      </c>
      <c r="HU44">
        <v>22787.526000000002</v>
      </c>
      <c r="HV44" t="s">
        <v>340</v>
      </c>
      <c r="HY44" t="s">
        <v>313</v>
      </c>
      <c r="HZ44">
        <v>3957.692</v>
      </c>
      <c r="IA44" t="s">
        <v>531</v>
      </c>
      <c r="ID44" t="s">
        <v>313</v>
      </c>
      <c r="IE44">
        <v>8426.7559999999994</v>
      </c>
      <c r="IF44" t="s">
        <v>306</v>
      </c>
      <c r="II44" t="s">
        <v>313</v>
      </c>
      <c r="IJ44">
        <v>322.43799999999999</v>
      </c>
      <c r="IK44" t="s">
        <v>2332</v>
      </c>
      <c r="IN44" t="s">
        <v>313</v>
      </c>
    </row>
    <row r="45" spans="1:248">
      <c r="A45">
        <v>104</v>
      </c>
      <c r="B45" t="s">
        <v>668</v>
      </c>
      <c r="C45" t="s">
        <v>669</v>
      </c>
      <c r="D45" t="s">
        <v>670</v>
      </c>
      <c r="E45" t="s">
        <v>671</v>
      </c>
      <c r="F45" t="s">
        <v>672</v>
      </c>
      <c r="G45" t="s">
        <v>522</v>
      </c>
      <c r="H45" t="s">
        <v>673</v>
      </c>
      <c r="I45" t="s">
        <v>674</v>
      </c>
      <c r="J45" t="s">
        <v>313</v>
      </c>
      <c r="K45" t="s">
        <v>313</v>
      </c>
      <c r="L45" t="s">
        <v>313</v>
      </c>
      <c r="M45">
        <v>43</v>
      </c>
      <c r="N45">
        <v>12561.262000000001</v>
      </c>
      <c r="O45" t="s">
        <v>314</v>
      </c>
      <c r="R45" t="s">
        <v>313</v>
      </c>
      <c r="S45">
        <v>785.17200000000003</v>
      </c>
      <c r="T45" t="s">
        <v>483</v>
      </c>
      <c r="W45" t="s">
        <v>313</v>
      </c>
      <c r="X45">
        <v>0</v>
      </c>
      <c r="Y45" t="s">
        <v>316</v>
      </c>
      <c r="Z45">
        <v>100</v>
      </c>
      <c r="AA45">
        <v>3817.547</v>
      </c>
      <c r="AB45" t="s">
        <v>316</v>
      </c>
      <c r="AC45">
        <v>6079.6059999999998</v>
      </c>
      <c r="AD45" t="s">
        <v>524</v>
      </c>
      <c r="AG45" t="s">
        <v>313</v>
      </c>
      <c r="AH45">
        <v>3408.1120000000001</v>
      </c>
      <c r="AI45" t="s">
        <v>525</v>
      </c>
      <c r="AL45" t="s">
        <v>313</v>
      </c>
      <c r="AM45">
        <v>2753.5709999999999</v>
      </c>
      <c r="AN45" t="s">
        <v>319</v>
      </c>
      <c r="AQ45" t="s">
        <v>313</v>
      </c>
      <c r="AR45">
        <v>4281.183</v>
      </c>
      <c r="AS45" t="s">
        <v>526</v>
      </c>
      <c r="AV45" t="s">
        <v>313</v>
      </c>
      <c r="AW45">
        <v>3801.877</v>
      </c>
      <c r="AX45" t="s">
        <v>366</v>
      </c>
      <c r="BA45" t="s">
        <v>313</v>
      </c>
      <c r="BB45">
        <v>101.074</v>
      </c>
      <c r="BC45" t="s">
        <v>322</v>
      </c>
      <c r="BF45" t="s">
        <v>313</v>
      </c>
      <c r="BG45">
        <v>84.813999999999993</v>
      </c>
      <c r="BH45" t="s">
        <v>675</v>
      </c>
      <c r="BK45" t="s">
        <v>313</v>
      </c>
      <c r="BL45">
        <v>5448.3190000000004</v>
      </c>
      <c r="BM45" t="s">
        <v>449</v>
      </c>
      <c r="BP45" t="s">
        <v>313</v>
      </c>
      <c r="BQ45">
        <v>5784.81</v>
      </c>
      <c r="BR45" t="s">
        <v>374</v>
      </c>
      <c r="BU45" t="s">
        <v>313</v>
      </c>
      <c r="BV45">
        <v>5299.9939999999997</v>
      </c>
      <c r="BW45" t="s">
        <v>509</v>
      </c>
      <c r="BZ45" t="s">
        <v>313</v>
      </c>
      <c r="CA45">
        <v>3438.2869999999998</v>
      </c>
      <c r="CB45" t="s">
        <v>414</v>
      </c>
      <c r="CE45" t="s">
        <v>313</v>
      </c>
      <c r="CF45">
        <v>101.625</v>
      </c>
      <c r="CG45" t="s">
        <v>328</v>
      </c>
      <c r="CJ45" t="s">
        <v>313</v>
      </c>
      <c r="CK45">
        <v>5656.7070000000003</v>
      </c>
      <c r="CL45" t="s">
        <v>328</v>
      </c>
      <c r="CO45" t="s">
        <v>313</v>
      </c>
      <c r="CP45">
        <v>0</v>
      </c>
      <c r="CQ45" t="s">
        <v>528</v>
      </c>
      <c r="CR45">
        <v>2E-3</v>
      </c>
      <c r="CS45">
        <v>8.8999999999999996E-2</v>
      </c>
      <c r="CT45" t="s">
        <v>528</v>
      </c>
      <c r="CU45">
        <v>2813.9839999999999</v>
      </c>
      <c r="CV45" t="s">
        <v>313</v>
      </c>
      <c r="CY45" t="s">
        <v>313</v>
      </c>
      <c r="CZ45">
        <v>5324.4089999999997</v>
      </c>
      <c r="DA45" t="s">
        <v>313</v>
      </c>
      <c r="DD45" t="s">
        <v>313</v>
      </c>
      <c r="DE45">
        <v>397.58800000000002</v>
      </c>
      <c r="DF45" t="s">
        <v>347</v>
      </c>
      <c r="DI45" t="s">
        <v>313</v>
      </c>
      <c r="DJ45">
        <v>5706.6390000000001</v>
      </c>
      <c r="DK45" t="s">
        <v>306</v>
      </c>
      <c r="DN45" t="s">
        <v>313</v>
      </c>
      <c r="DO45">
        <v>2169.7890000000002</v>
      </c>
      <c r="DP45" t="s">
        <v>418</v>
      </c>
      <c r="DS45" t="s">
        <v>313</v>
      </c>
      <c r="DT45">
        <v>0</v>
      </c>
      <c r="DU45" t="s">
        <v>332</v>
      </c>
      <c r="DV45">
        <v>9.8000000000000004E-2</v>
      </c>
      <c r="DW45">
        <v>3.7559999999999998</v>
      </c>
      <c r="DX45" t="s">
        <v>332</v>
      </c>
      <c r="DY45">
        <v>5582.9989999999998</v>
      </c>
      <c r="DZ45" t="s">
        <v>328</v>
      </c>
      <c r="EC45" t="s">
        <v>313</v>
      </c>
      <c r="ED45">
        <v>10491.441999999999</v>
      </c>
      <c r="EE45" t="s">
        <v>306</v>
      </c>
      <c r="EH45" t="s">
        <v>313</v>
      </c>
      <c r="EI45">
        <v>113.801</v>
      </c>
      <c r="EJ45" t="s">
        <v>364</v>
      </c>
      <c r="EM45" t="s">
        <v>313</v>
      </c>
      <c r="EN45">
        <v>5816.2359999999999</v>
      </c>
      <c r="EO45" t="s">
        <v>394</v>
      </c>
      <c r="ER45" t="s">
        <v>313</v>
      </c>
      <c r="ES45">
        <v>3581.3939999999998</v>
      </c>
      <c r="ET45" t="s">
        <v>313</v>
      </c>
      <c r="EW45" t="s">
        <v>313</v>
      </c>
      <c r="EX45">
        <v>5579.6580000000004</v>
      </c>
      <c r="EY45" t="s">
        <v>313</v>
      </c>
      <c r="FB45" t="s">
        <v>313</v>
      </c>
      <c r="FC45">
        <v>5782.2359999999999</v>
      </c>
      <c r="FD45" t="s">
        <v>335</v>
      </c>
      <c r="FG45" t="s">
        <v>313</v>
      </c>
      <c r="FH45">
        <v>9912.4069999999992</v>
      </c>
      <c r="FI45" t="s">
        <v>328</v>
      </c>
      <c r="FL45" t="s">
        <v>313</v>
      </c>
      <c r="FM45">
        <v>86.587000000000003</v>
      </c>
      <c r="FN45" t="s">
        <v>328</v>
      </c>
      <c r="FQ45" t="s">
        <v>313</v>
      </c>
      <c r="FR45">
        <v>791.92</v>
      </c>
      <c r="FS45" t="s">
        <v>363</v>
      </c>
      <c r="FV45" t="s">
        <v>313</v>
      </c>
      <c r="FW45">
        <v>140.261</v>
      </c>
      <c r="FX45" t="s">
        <v>328</v>
      </c>
      <c r="GA45" t="s">
        <v>313</v>
      </c>
      <c r="GB45">
        <v>5747.116</v>
      </c>
      <c r="GC45" t="s">
        <v>529</v>
      </c>
      <c r="GF45" t="s">
        <v>313</v>
      </c>
      <c r="GG45">
        <v>7453.1589999999997</v>
      </c>
      <c r="GH45" t="s">
        <v>328</v>
      </c>
      <c r="GK45" t="s">
        <v>313</v>
      </c>
      <c r="GL45">
        <v>3438.0390000000002</v>
      </c>
      <c r="GM45" t="s">
        <v>416</v>
      </c>
      <c r="GP45" t="s">
        <v>313</v>
      </c>
      <c r="GQ45">
        <v>5514.7569999999996</v>
      </c>
      <c r="GR45" t="s">
        <v>530</v>
      </c>
      <c r="GU45" t="s">
        <v>313</v>
      </c>
      <c r="GV45">
        <v>0</v>
      </c>
      <c r="GW45" t="s">
        <v>313</v>
      </c>
      <c r="GX45">
        <v>99.998000000000005</v>
      </c>
      <c r="GY45">
        <v>3817.4560000000001</v>
      </c>
      <c r="GZ45" t="s">
        <v>313</v>
      </c>
      <c r="HA45">
        <v>12194.945</v>
      </c>
      <c r="HB45" t="s">
        <v>339</v>
      </c>
      <c r="HE45" t="s">
        <v>313</v>
      </c>
      <c r="HF45">
        <v>662.30200000000002</v>
      </c>
      <c r="HG45" t="s">
        <v>328</v>
      </c>
      <c r="HJ45" t="s">
        <v>313</v>
      </c>
      <c r="HK45">
        <v>5383.1790000000001</v>
      </c>
      <c r="HL45" t="s">
        <v>328</v>
      </c>
      <c r="HO45" t="s">
        <v>313</v>
      </c>
      <c r="HP45">
        <v>56.41</v>
      </c>
      <c r="HQ45" t="s">
        <v>328</v>
      </c>
      <c r="HT45" t="s">
        <v>313</v>
      </c>
      <c r="HU45">
        <v>21697.304</v>
      </c>
      <c r="HV45" t="s">
        <v>340</v>
      </c>
      <c r="HY45" t="s">
        <v>313</v>
      </c>
      <c r="HZ45">
        <v>101.625</v>
      </c>
      <c r="IA45" t="s">
        <v>531</v>
      </c>
      <c r="ID45" t="s">
        <v>313</v>
      </c>
      <c r="IE45">
        <v>5996.8819999999996</v>
      </c>
      <c r="IF45" t="s">
        <v>306</v>
      </c>
      <c r="II45" t="s">
        <v>313</v>
      </c>
      <c r="IJ45">
        <v>105.97799999999999</v>
      </c>
      <c r="IK45" t="s">
        <v>2332</v>
      </c>
      <c r="IN45" t="s">
        <v>313</v>
      </c>
    </row>
    <row r="46" spans="1:248">
      <c r="A46">
        <v>281</v>
      </c>
      <c r="B46" t="s">
        <v>676</v>
      </c>
      <c r="C46" t="s">
        <v>677</v>
      </c>
      <c r="D46" t="s">
        <v>678</v>
      </c>
      <c r="E46" t="s">
        <v>679</v>
      </c>
      <c r="F46" t="s">
        <v>680</v>
      </c>
      <c r="G46" t="s">
        <v>313</v>
      </c>
      <c r="H46" t="s">
        <v>681</v>
      </c>
      <c r="I46" t="s">
        <v>313</v>
      </c>
      <c r="J46" t="s">
        <v>313</v>
      </c>
      <c r="K46" t="s">
        <v>313</v>
      </c>
      <c r="L46" t="s">
        <v>313</v>
      </c>
      <c r="M46">
        <v>44</v>
      </c>
      <c r="N46">
        <v>10767.683999999999</v>
      </c>
      <c r="O46" t="s">
        <v>314</v>
      </c>
      <c r="R46" t="s">
        <v>313</v>
      </c>
      <c r="S46">
        <v>3596.4989999999998</v>
      </c>
      <c r="T46" t="s">
        <v>471</v>
      </c>
      <c r="W46" t="s">
        <v>313</v>
      </c>
      <c r="X46">
        <v>0</v>
      </c>
      <c r="Y46" t="s">
        <v>316</v>
      </c>
      <c r="Z46">
        <v>100</v>
      </c>
      <c r="AA46">
        <v>134.83699999999999</v>
      </c>
      <c r="AB46" t="s">
        <v>316</v>
      </c>
      <c r="AC46">
        <v>6761.9350000000004</v>
      </c>
      <c r="AD46" t="s">
        <v>317</v>
      </c>
      <c r="AG46" t="s">
        <v>313</v>
      </c>
      <c r="AH46">
        <v>3389.95</v>
      </c>
      <c r="AI46" t="s">
        <v>682</v>
      </c>
      <c r="AL46" t="s">
        <v>313</v>
      </c>
      <c r="AM46">
        <v>1183.8699999999999</v>
      </c>
      <c r="AN46" t="s">
        <v>319</v>
      </c>
      <c r="AQ46" t="s">
        <v>313</v>
      </c>
      <c r="AR46">
        <v>3501.6660000000002</v>
      </c>
      <c r="AS46" t="s">
        <v>616</v>
      </c>
      <c r="AV46" t="s">
        <v>313</v>
      </c>
      <c r="AW46">
        <v>3101.8539999999998</v>
      </c>
      <c r="AX46" t="s">
        <v>306</v>
      </c>
      <c r="BA46" t="s">
        <v>313</v>
      </c>
      <c r="BB46">
        <v>865.65099999999995</v>
      </c>
      <c r="BC46" t="s">
        <v>322</v>
      </c>
      <c r="BF46" t="s">
        <v>313</v>
      </c>
      <c r="BG46">
        <v>98.68</v>
      </c>
      <c r="BH46" t="s">
        <v>683</v>
      </c>
      <c r="BK46" t="s">
        <v>313</v>
      </c>
      <c r="BL46">
        <v>3585.1959999999999</v>
      </c>
      <c r="BM46" t="s">
        <v>540</v>
      </c>
      <c r="BP46" t="s">
        <v>313</v>
      </c>
      <c r="BQ46">
        <v>5593.8459999999995</v>
      </c>
      <c r="BR46" t="s">
        <v>374</v>
      </c>
      <c r="BU46" t="s">
        <v>313</v>
      </c>
      <c r="BV46">
        <v>2847.7</v>
      </c>
      <c r="BW46" t="s">
        <v>618</v>
      </c>
      <c r="BZ46" t="s">
        <v>313</v>
      </c>
      <c r="CA46">
        <v>913.51199999999994</v>
      </c>
      <c r="CB46" t="s">
        <v>542</v>
      </c>
      <c r="CE46" t="s">
        <v>313</v>
      </c>
      <c r="CF46">
        <v>865.65499999999997</v>
      </c>
      <c r="CG46" t="s">
        <v>328</v>
      </c>
      <c r="CJ46" t="s">
        <v>313</v>
      </c>
      <c r="CK46">
        <v>3338.39</v>
      </c>
      <c r="CL46" t="s">
        <v>328</v>
      </c>
      <c r="CO46" t="s">
        <v>313</v>
      </c>
      <c r="CP46">
        <v>2321.3850000000002</v>
      </c>
      <c r="CQ46" t="s">
        <v>619</v>
      </c>
      <c r="CT46" t="s">
        <v>313</v>
      </c>
      <c r="CU46">
        <v>2025.9970000000001</v>
      </c>
      <c r="CV46" t="s">
        <v>313</v>
      </c>
      <c r="CY46" t="s">
        <v>313</v>
      </c>
      <c r="CZ46">
        <v>5263.0469999999996</v>
      </c>
      <c r="DA46" t="s">
        <v>313</v>
      </c>
      <c r="DD46" t="s">
        <v>313</v>
      </c>
      <c r="DE46">
        <v>736.55899999999997</v>
      </c>
      <c r="DF46" t="s">
        <v>347</v>
      </c>
      <c r="DI46" t="s">
        <v>313</v>
      </c>
      <c r="DJ46">
        <v>5516.1580000000004</v>
      </c>
      <c r="DK46" t="s">
        <v>341</v>
      </c>
      <c r="DN46" t="s">
        <v>313</v>
      </c>
      <c r="DO46">
        <v>220.18100000000001</v>
      </c>
      <c r="DP46" t="s">
        <v>418</v>
      </c>
      <c r="DS46" t="s">
        <v>313</v>
      </c>
      <c r="DT46">
        <v>0</v>
      </c>
      <c r="DU46" t="s">
        <v>332</v>
      </c>
      <c r="DV46">
        <v>100</v>
      </c>
      <c r="DW46">
        <v>134.83699999999999</v>
      </c>
      <c r="DX46" t="s">
        <v>332</v>
      </c>
      <c r="DY46">
        <v>4467.2640000000001</v>
      </c>
      <c r="DZ46" t="s">
        <v>328</v>
      </c>
      <c r="EC46" t="s">
        <v>313</v>
      </c>
      <c r="ED46">
        <v>5176.3239999999996</v>
      </c>
      <c r="EE46" t="s">
        <v>306</v>
      </c>
      <c r="EH46" t="s">
        <v>313</v>
      </c>
      <c r="EI46">
        <v>385.05200000000002</v>
      </c>
      <c r="EJ46" t="s">
        <v>333</v>
      </c>
      <c r="EM46" t="s">
        <v>313</v>
      </c>
      <c r="EN46">
        <v>1177.8900000000001</v>
      </c>
      <c r="EO46" t="s">
        <v>494</v>
      </c>
      <c r="ER46" t="s">
        <v>313</v>
      </c>
      <c r="ES46">
        <v>1571.951</v>
      </c>
      <c r="ET46" t="s">
        <v>313</v>
      </c>
      <c r="EW46" t="s">
        <v>313</v>
      </c>
      <c r="EX46">
        <v>5263.07</v>
      </c>
      <c r="EY46" t="s">
        <v>313</v>
      </c>
      <c r="FB46" t="s">
        <v>313</v>
      </c>
      <c r="FC46">
        <v>2341.6260000000002</v>
      </c>
      <c r="FD46" t="s">
        <v>376</v>
      </c>
      <c r="FG46" t="s">
        <v>313</v>
      </c>
      <c r="FH46">
        <v>6546.9409999999998</v>
      </c>
      <c r="FI46" t="s">
        <v>328</v>
      </c>
      <c r="FL46" t="s">
        <v>313</v>
      </c>
      <c r="FM46">
        <v>3281.3539999999998</v>
      </c>
      <c r="FN46" t="s">
        <v>328</v>
      </c>
      <c r="FQ46" t="s">
        <v>313</v>
      </c>
      <c r="FR46">
        <v>6703.1589999999997</v>
      </c>
      <c r="FS46" t="s">
        <v>458</v>
      </c>
      <c r="FV46" t="s">
        <v>313</v>
      </c>
      <c r="FW46">
        <v>1729.6020000000001</v>
      </c>
      <c r="FX46" t="s">
        <v>328</v>
      </c>
      <c r="GA46" t="s">
        <v>313</v>
      </c>
      <c r="GB46">
        <v>2452.442</v>
      </c>
      <c r="GC46" t="s">
        <v>684</v>
      </c>
      <c r="GF46" t="s">
        <v>313</v>
      </c>
      <c r="GG46">
        <v>4067.415</v>
      </c>
      <c r="GH46" t="s">
        <v>328</v>
      </c>
      <c r="GK46" t="s">
        <v>313</v>
      </c>
      <c r="GL46">
        <v>4011.8829999999998</v>
      </c>
      <c r="GM46" t="s">
        <v>337</v>
      </c>
      <c r="GP46" t="s">
        <v>313</v>
      </c>
      <c r="GQ46">
        <v>4492.1390000000001</v>
      </c>
      <c r="GR46" t="s">
        <v>685</v>
      </c>
      <c r="GU46" t="s">
        <v>313</v>
      </c>
      <c r="GV46">
        <v>1464.3140000000001</v>
      </c>
      <c r="GW46" t="s">
        <v>313</v>
      </c>
      <c r="GZ46" t="s">
        <v>313</v>
      </c>
      <c r="HA46">
        <v>20630.805</v>
      </c>
      <c r="HB46" t="s">
        <v>339</v>
      </c>
      <c r="HE46" t="s">
        <v>313</v>
      </c>
      <c r="HF46">
        <v>3238.069</v>
      </c>
      <c r="HG46" t="s">
        <v>328</v>
      </c>
      <c r="HJ46" t="s">
        <v>313</v>
      </c>
      <c r="HK46">
        <v>5457.8940000000002</v>
      </c>
      <c r="HL46" t="s">
        <v>328</v>
      </c>
      <c r="HO46" t="s">
        <v>313</v>
      </c>
      <c r="HP46">
        <v>908.45299999999997</v>
      </c>
      <c r="HQ46" t="s">
        <v>328</v>
      </c>
      <c r="HT46" t="s">
        <v>313</v>
      </c>
      <c r="HU46">
        <v>14376.36</v>
      </c>
      <c r="HV46" t="s">
        <v>340</v>
      </c>
      <c r="HY46" t="s">
        <v>313</v>
      </c>
      <c r="HZ46">
        <v>2906.415</v>
      </c>
      <c r="IA46" t="s">
        <v>686</v>
      </c>
      <c r="ID46" t="s">
        <v>313</v>
      </c>
      <c r="IE46">
        <v>3983.3890000000001</v>
      </c>
      <c r="IF46" t="s">
        <v>306</v>
      </c>
      <c r="II46" t="s">
        <v>313</v>
      </c>
      <c r="IJ46">
        <v>141.98099999999999</v>
      </c>
      <c r="IK46" t="s">
        <v>2332</v>
      </c>
      <c r="IN46" t="s">
        <v>313</v>
      </c>
    </row>
    <row r="47" spans="1:248">
      <c r="A47">
        <v>33</v>
      </c>
      <c r="B47" t="s">
        <v>687</v>
      </c>
      <c r="C47" t="s">
        <v>688</v>
      </c>
      <c r="D47" t="s">
        <v>689</v>
      </c>
      <c r="E47" t="s">
        <v>690</v>
      </c>
      <c r="F47" t="s">
        <v>691</v>
      </c>
      <c r="G47" t="s">
        <v>522</v>
      </c>
      <c r="H47" t="s">
        <v>692</v>
      </c>
      <c r="I47" t="s">
        <v>313</v>
      </c>
      <c r="J47" t="s">
        <v>313</v>
      </c>
      <c r="K47" t="s">
        <v>346</v>
      </c>
      <c r="L47" t="s">
        <v>313</v>
      </c>
      <c r="M47">
        <v>45</v>
      </c>
      <c r="N47">
        <v>8509.6810000000005</v>
      </c>
      <c r="O47" t="s">
        <v>314</v>
      </c>
      <c r="R47" t="s">
        <v>313</v>
      </c>
      <c r="S47">
        <v>1653.2829999999999</v>
      </c>
      <c r="T47" t="s">
        <v>315</v>
      </c>
      <c r="W47" t="s">
        <v>313</v>
      </c>
      <c r="X47">
        <v>106.73099999999999</v>
      </c>
      <c r="Y47" t="s">
        <v>316</v>
      </c>
      <c r="AB47" t="s">
        <v>313</v>
      </c>
      <c r="AC47">
        <v>3006.8649999999998</v>
      </c>
      <c r="AD47" t="s">
        <v>317</v>
      </c>
      <c r="AG47" t="s">
        <v>313</v>
      </c>
      <c r="AH47">
        <v>1202.4739999999999</v>
      </c>
      <c r="AI47" t="s">
        <v>318</v>
      </c>
      <c r="AL47" t="s">
        <v>313</v>
      </c>
      <c r="AM47">
        <v>0</v>
      </c>
      <c r="AN47" t="s">
        <v>319</v>
      </c>
      <c r="AO47">
        <v>100</v>
      </c>
      <c r="AP47">
        <v>38172.017</v>
      </c>
      <c r="AQ47" t="s">
        <v>319</v>
      </c>
      <c r="AR47">
        <v>504.18599999999998</v>
      </c>
      <c r="AS47" t="s">
        <v>402</v>
      </c>
      <c r="AV47" t="s">
        <v>313</v>
      </c>
      <c r="AW47">
        <v>2017.454</v>
      </c>
      <c r="AX47" t="s">
        <v>306</v>
      </c>
      <c r="BA47" t="s">
        <v>313</v>
      </c>
      <c r="BB47">
        <v>266.80399999999997</v>
      </c>
      <c r="BC47" t="s">
        <v>322</v>
      </c>
      <c r="BF47" t="s">
        <v>313</v>
      </c>
      <c r="BG47">
        <v>196.90299999999999</v>
      </c>
      <c r="BH47" t="s">
        <v>693</v>
      </c>
      <c r="BK47" t="s">
        <v>313</v>
      </c>
      <c r="BL47">
        <v>728.10400000000004</v>
      </c>
      <c r="BM47" t="s">
        <v>449</v>
      </c>
      <c r="BP47" t="s">
        <v>313</v>
      </c>
      <c r="BQ47">
        <v>913.62900000000002</v>
      </c>
      <c r="BR47" t="s">
        <v>374</v>
      </c>
      <c r="BU47" t="s">
        <v>313</v>
      </c>
      <c r="BV47">
        <v>285.964</v>
      </c>
      <c r="BW47" t="s">
        <v>694</v>
      </c>
      <c r="BZ47" t="s">
        <v>313</v>
      </c>
      <c r="CA47">
        <v>498.34800000000001</v>
      </c>
      <c r="CB47" t="s">
        <v>426</v>
      </c>
      <c r="CE47" t="s">
        <v>313</v>
      </c>
      <c r="CF47">
        <v>0</v>
      </c>
      <c r="CG47" t="s">
        <v>328</v>
      </c>
      <c r="CH47">
        <v>0</v>
      </c>
      <c r="CI47">
        <v>1.2999999999999999E-2</v>
      </c>
      <c r="CJ47" t="s">
        <v>328</v>
      </c>
      <c r="CK47">
        <v>1200.96</v>
      </c>
      <c r="CL47" t="s">
        <v>328</v>
      </c>
      <c r="CO47" t="s">
        <v>313</v>
      </c>
      <c r="CP47">
        <v>43.53</v>
      </c>
      <c r="CQ47" t="s">
        <v>551</v>
      </c>
      <c r="CT47" t="s">
        <v>313</v>
      </c>
      <c r="CU47">
        <v>410.56</v>
      </c>
      <c r="CV47" t="s">
        <v>313</v>
      </c>
      <c r="CY47" t="s">
        <v>313</v>
      </c>
      <c r="CZ47">
        <v>486.86399999999998</v>
      </c>
      <c r="DA47" t="s">
        <v>313</v>
      </c>
      <c r="DD47" t="s">
        <v>313</v>
      </c>
      <c r="DE47">
        <v>968.04</v>
      </c>
      <c r="DF47" t="s">
        <v>347</v>
      </c>
      <c r="DI47" t="s">
        <v>313</v>
      </c>
      <c r="DJ47">
        <v>789.02499999999998</v>
      </c>
      <c r="DK47" t="s">
        <v>341</v>
      </c>
      <c r="DN47" t="s">
        <v>313</v>
      </c>
      <c r="DO47">
        <v>1101.07</v>
      </c>
      <c r="DP47" t="s">
        <v>418</v>
      </c>
      <c r="DS47" t="s">
        <v>313</v>
      </c>
      <c r="DT47">
        <v>0</v>
      </c>
      <c r="DU47" t="s">
        <v>332</v>
      </c>
      <c r="DV47">
        <v>100</v>
      </c>
      <c r="DW47">
        <v>38172.017</v>
      </c>
      <c r="DX47" t="s">
        <v>332</v>
      </c>
      <c r="DY47">
        <v>493.16399999999999</v>
      </c>
      <c r="DZ47" t="s">
        <v>328</v>
      </c>
      <c r="EC47" t="s">
        <v>313</v>
      </c>
      <c r="ED47">
        <v>5844.9769999999999</v>
      </c>
      <c r="EE47" t="s">
        <v>306</v>
      </c>
      <c r="EH47" t="s">
        <v>313</v>
      </c>
      <c r="EI47">
        <v>257.30799999999999</v>
      </c>
      <c r="EJ47" t="s">
        <v>333</v>
      </c>
      <c r="EM47" t="s">
        <v>313</v>
      </c>
      <c r="EN47">
        <v>3459.39</v>
      </c>
      <c r="EO47" t="s">
        <v>494</v>
      </c>
      <c r="ER47" t="s">
        <v>313</v>
      </c>
      <c r="ES47">
        <v>110.441</v>
      </c>
      <c r="ET47" t="s">
        <v>313</v>
      </c>
      <c r="EW47" t="s">
        <v>313</v>
      </c>
      <c r="EX47">
        <v>522.38400000000001</v>
      </c>
      <c r="EY47" t="s">
        <v>313</v>
      </c>
      <c r="FB47" t="s">
        <v>313</v>
      </c>
      <c r="FC47">
        <v>4873.5940000000001</v>
      </c>
      <c r="FD47" t="s">
        <v>335</v>
      </c>
      <c r="FG47" t="s">
        <v>313</v>
      </c>
      <c r="FH47">
        <v>4974.4210000000003</v>
      </c>
      <c r="FI47" t="s">
        <v>328</v>
      </c>
      <c r="FL47" t="s">
        <v>313</v>
      </c>
      <c r="FM47">
        <v>455.06299999999999</v>
      </c>
      <c r="FN47" t="s">
        <v>328</v>
      </c>
      <c r="FQ47" t="s">
        <v>313</v>
      </c>
      <c r="FR47">
        <v>1819.211</v>
      </c>
      <c r="FS47" t="s">
        <v>341</v>
      </c>
      <c r="FV47" t="s">
        <v>313</v>
      </c>
      <c r="FW47">
        <v>534.16200000000003</v>
      </c>
      <c r="FX47" t="s">
        <v>328</v>
      </c>
      <c r="GA47" t="s">
        <v>313</v>
      </c>
      <c r="GB47">
        <v>1415.1389999999999</v>
      </c>
      <c r="GC47" t="s">
        <v>529</v>
      </c>
      <c r="GF47" t="s">
        <v>313</v>
      </c>
      <c r="GG47">
        <v>6264.6049999999996</v>
      </c>
      <c r="GH47" t="s">
        <v>328</v>
      </c>
      <c r="GK47" t="s">
        <v>313</v>
      </c>
      <c r="GL47">
        <v>1827.2460000000001</v>
      </c>
      <c r="GM47" t="s">
        <v>416</v>
      </c>
      <c r="GP47" t="s">
        <v>313</v>
      </c>
      <c r="GQ47">
        <v>542.45799999999997</v>
      </c>
      <c r="GR47" t="s">
        <v>530</v>
      </c>
      <c r="GU47" t="s">
        <v>313</v>
      </c>
      <c r="GV47">
        <v>110.44199999999999</v>
      </c>
      <c r="GW47" t="s">
        <v>313</v>
      </c>
      <c r="GZ47" t="s">
        <v>313</v>
      </c>
      <c r="HA47">
        <v>15517.539000000001</v>
      </c>
      <c r="HB47" t="s">
        <v>339</v>
      </c>
      <c r="HE47" t="s">
        <v>313</v>
      </c>
      <c r="HF47">
        <v>855.91399999999999</v>
      </c>
      <c r="HG47" t="s">
        <v>328</v>
      </c>
      <c r="HJ47" t="s">
        <v>313</v>
      </c>
      <c r="HK47">
        <v>543.495</v>
      </c>
      <c r="HL47" t="s">
        <v>328</v>
      </c>
      <c r="HO47" t="s">
        <v>313</v>
      </c>
      <c r="HP47">
        <v>1443.3530000000001</v>
      </c>
      <c r="HQ47" t="s">
        <v>328</v>
      </c>
      <c r="HT47" t="s">
        <v>313</v>
      </c>
      <c r="HU47">
        <v>16601.838</v>
      </c>
      <c r="HV47" t="s">
        <v>340</v>
      </c>
      <c r="HY47" t="s">
        <v>313</v>
      </c>
      <c r="HZ47">
        <v>1874.558</v>
      </c>
      <c r="IA47" t="s">
        <v>327</v>
      </c>
      <c r="ID47" t="s">
        <v>313</v>
      </c>
      <c r="IE47">
        <v>945.49800000000005</v>
      </c>
      <c r="IF47" t="s">
        <v>306</v>
      </c>
      <c r="II47" t="s">
        <v>313</v>
      </c>
      <c r="IJ47">
        <v>0</v>
      </c>
      <c r="IK47" t="s">
        <v>2332</v>
      </c>
      <c r="IL47">
        <v>1.2030000000000001</v>
      </c>
      <c r="IM47">
        <v>459.11599999999999</v>
      </c>
      <c r="IN47" t="s">
        <v>2332</v>
      </c>
    </row>
    <row r="48" spans="1:248">
      <c r="A48">
        <v>38</v>
      </c>
      <c r="B48" t="s">
        <v>695</v>
      </c>
      <c r="C48" t="s">
        <v>696</v>
      </c>
      <c r="D48" t="s">
        <v>331</v>
      </c>
      <c r="E48" t="s">
        <v>697</v>
      </c>
      <c r="F48" t="s">
        <v>698</v>
      </c>
      <c r="G48" t="s">
        <v>476</v>
      </c>
      <c r="H48" t="s">
        <v>699</v>
      </c>
      <c r="I48" t="s">
        <v>313</v>
      </c>
      <c r="J48" t="s">
        <v>346</v>
      </c>
      <c r="K48" t="s">
        <v>313</v>
      </c>
      <c r="L48" t="s">
        <v>313</v>
      </c>
      <c r="M48">
        <v>46</v>
      </c>
      <c r="N48">
        <v>3294.11</v>
      </c>
      <c r="O48" t="s">
        <v>314</v>
      </c>
      <c r="R48" t="s">
        <v>313</v>
      </c>
      <c r="S48">
        <v>6005.7979999999998</v>
      </c>
      <c r="T48" t="s">
        <v>360</v>
      </c>
      <c r="W48" t="s">
        <v>313</v>
      </c>
      <c r="X48">
        <v>0</v>
      </c>
      <c r="Y48" t="s">
        <v>316</v>
      </c>
      <c r="Z48">
        <v>100</v>
      </c>
      <c r="AA48">
        <v>99994.53</v>
      </c>
      <c r="AB48" t="s">
        <v>316</v>
      </c>
      <c r="AC48">
        <v>3960.6210000000001</v>
      </c>
      <c r="AD48" t="s">
        <v>317</v>
      </c>
      <c r="AG48" t="s">
        <v>313</v>
      </c>
      <c r="AH48">
        <v>1728.3889999999999</v>
      </c>
      <c r="AI48" t="s">
        <v>318</v>
      </c>
      <c r="AL48" t="s">
        <v>313</v>
      </c>
      <c r="AM48">
        <v>3555.8359999999998</v>
      </c>
      <c r="AN48" t="s">
        <v>361</v>
      </c>
      <c r="AQ48" t="s">
        <v>313</v>
      </c>
      <c r="AR48">
        <v>1522.22</v>
      </c>
      <c r="AS48" t="s">
        <v>320</v>
      </c>
      <c r="AV48" t="s">
        <v>313</v>
      </c>
      <c r="AW48">
        <v>2105.0120000000002</v>
      </c>
      <c r="AX48" t="s">
        <v>321</v>
      </c>
      <c r="BA48" t="s">
        <v>313</v>
      </c>
      <c r="BB48">
        <v>465.55900000000003</v>
      </c>
      <c r="BC48" t="s">
        <v>322</v>
      </c>
      <c r="BF48" t="s">
        <v>313</v>
      </c>
      <c r="BG48">
        <v>25.116</v>
      </c>
      <c r="BH48" t="s">
        <v>700</v>
      </c>
      <c r="BK48" t="s">
        <v>313</v>
      </c>
      <c r="BL48">
        <v>11.573</v>
      </c>
      <c r="BM48" t="s">
        <v>324</v>
      </c>
      <c r="BP48" t="s">
        <v>313</v>
      </c>
      <c r="BQ48">
        <v>5818.8890000000001</v>
      </c>
      <c r="BR48" t="s">
        <v>374</v>
      </c>
      <c r="BU48" t="s">
        <v>313</v>
      </c>
      <c r="BV48">
        <v>4074.261</v>
      </c>
      <c r="BW48" t="s">
        <v>326</v>
      </c>
      <c r="BZ48" t="s">
        <v>313</v>
      </c>
      <c r="CA48">
        <v>755.322</v>
      </c>
      <c r="CB48" t="s">
        <v>327</v>
      </c>
      <c r="CE48" t="s">
        <v>313</v>
      </c>
      <c r="CF48">
        <v>434.92700000000002</v>
      </c>
      <c r="CG48" t="s">
        <v>328</v>
      </c>
      <c r="CJ48" t="s">
        <v>313</v>
      </c>
      <c r="CK48">
        <v>5049.8440000000001</v>
      </c>
      <c r="CL48" t="s">
        <v>328</v>
      </c>
      <c r="CO48" t="s">
        <v>313</v>
      </c>
      <c r="CP48">
        <v>314.38900000000001</v>
      </c>
      <c r="CQ48" t="s">
        <v>329</v>
      </c>
      <c r="CT48" t="s">
        <v>313</v>
      </c>
      <c r="CU48">
        <v>0</v>
      </c>
      <c r="CV48" t="s">
        <v>313</v>
      </c>
      <c r="CW48">
        <v>99.855999999999995</v>
      </c>
      <c r="CX48">
        <v>99850.111000000004</v>
      </c>
      <c r="CY48" t="s">
        <v>313</v>
      </c>
      <c r="CZ48">
        <v>3836</v>
      </c>
      <c r="DA48" t="s">
        <v>313</v>
      </c>
      <c r="DD48" t="s">
        <v>313</v>
      </c>
      <c r="DE48">
        <v>991.95399999999995</v>
      </c>
      <c r="DF48" t="s">
        <v>330</v>
      </c>
      <c r="DI48" t="s">
        <v>313</v>
      </c>
      <c r="DJ48">
        <v>5926.5020000000004</v>
      </c>
      <c r="DK48" t="s">
        <v>306</v>
      </c>
      <c r="DN48" t="s">
        <v>313</v>
      </c>
      <c r="DO48">
        <v>489.41199999999998</v>
      </c>
      <c r="DP48" t="s">
        <v>354</v>
      </c>
      <c r="DS48" t="s">
        <v>313</v>
      </c>
      <c r="DT48">
        <v>0</v>
      </c>
      <c r="DU48" t="s">
        <v>332</v>
      </c>
      <c r="DV48">
        <v>4.5629999999999997</v>
      </c>
      <c r="DW48">
        <v>4562.5910000000003</v>
      </c>
      <c r="DX48" t="s">
        <v>332</v>
      </c>
      <c r="DY48">
        <v>3900.373</v>
      </c>
      <c r="DZ48" t="s">
        <v>328</v>
      </c>
      <c r="EC48" t="s">
        <v>313</v>
      </c>
      <c r="ED48">
        <v>0</v>
      </c>
      <c r="EE48" t="s">
        <v>306</v>
      </c>
      <c r="EF48">
        <v>0.115</v>
      </c>
      <c r="EG48">
        <v>115.063</v>
      </c>
      <c r="EH48" t="s">
        <v>306</v>
      </c>
      <c r="EI48">
        <v>678.90800000000002</v>
      </c>
      <c r="EJ48" t="s">
        <v>333</v>
      </c>
      <c r="EM48" t="s">
        <v>313</v>
      </c>
      <c r="EN48">
        <v>3754.1529999999998</v>
      </c>
      <c r="EO48" t="s">
        <v>334</v>
      </c>
      <c r="ER48" t="s">
        <v>313</v>
      </c>
      <c r="ES48">
        <v>4893.8580000000002</v>
      </c>
      <c r="ET48" t="s">
        <v>313</v>
      </c>
      <c r="EW48" t="s">
        <v>313</v>
      </c>
      <c r="EX48">
        <v>6095.6819999999998</v>
      </c>
      <c r="EY48" t="s">
        <v>313</v>
      </c>
      <c r="FB48" t="s">
        <v>313</v>
      </c>
      <c r="FC48">
        <v>5355.9170000000004</v>
      </c>
      <c r="FD48" t="s">
        <v>335</v>
      </c>
      <c r="FG48" t="s">
        <v>313</v>
      </c>
      <c r="FH48">
        <v>1530.866</v>
      </c>
      <c r="FI48" t="s">
        <v>328</v>
      </c>
      <c r="FL48" t="s">
        <v>313</v>
      </c>
      <c r="FM48">
        <v>4948.7790000000005</v>
      </c>
      <c r="FN48" t="s">
        <v>328</v>
      </c>
      <c r="FQ48" t="s">
        <v>313</v>
      </c>
      <c r="FR48">
        <v>4411.2809999999999</v>
      </c>
      <c r="FS48" t="s">
        <v>306</v>
      </c>
      <c r="FV48" t="s">
        <v>313</v>
      </c>
      <c r="FW48">
        <v>0</v>
      </c>
      <c r="FX48" t="s">
        <v>328</v>
      </c>
      <c r="FY48">
        <v>2.9000000000000001E-2</v>
      </c>
      <c r="FZ48">
        <v>29.22</v>
      </c>
      <c r="GA48" t="s">
        <v>328</v>
      </c>
      <c r="GB48">
        <v>53.887999999999998</v>
      </c>
      <c r="GC48" t="s">
        <v>336</v>
      </c>
      <c r="GF48" t="s">
        <v>313</v>
      </c>
      <c r="GG48">
        <v>10866.351000000001</v>
      </c>
      <c r="GH48" t="s">
        <v>328</v>
      </c>
      <c r="GK48" t="s">
        <v>313</v>
      </c>
      <c r="GL48">
        <v>755.928</v>
      </c>
      <c r="GM48" t="s">
        <v>337</v>
      </c>
      <c r="GP48" t="s">
        <v>313</v>
      </c>
      <c r="GQ48">
        <v>5876.9579999999996</v>
      </c>
      <c r="GR48" t="s">
        <v>338</v>
      </c>
      <c r="GU48" t="s">
        <v>313</v>
      </c>
      <c r="GV48">
        <v>0</v>
      </c>
      <c r="GW48" t="s">
        <v>313</v>
      </c>
      <c r="GX48">
        <v>0</v>
      </c>
      <c r="GY48">
        <v>0.13500000000000001</v>
      </c>
      <c r="GZ48" t="s">
        <v>313</v>
      </c>
      <c r="HA48">
        <v>20276.322</v>
      </c>
      <c r="HB48" t="s">
        <v>339</v>
      </c>
      <c r="HE48" t="s">
        <v>313</v>
      </c>
      <c r="HF48">
        <v>3878.1410000000001</v>
      </c>
      <c r="HG48" t="s">
        <v>328</v>
      </c>
      <c r="HJ48" t="s">
        <v>313</v>
      </c>
      <c r="HK48">
        <v>6105.4750000000004</v>
      </c>
      <c r="HL48" t="s">
        <v>328</v>
      </c>
      <c r="HO48" t="s">
        <v>313</v>
      </c>
      <c r="HP48">
        <v>912.61699999999996</v>
      </c>
      <c r="HQ48" t="s">
        <v>328</v>
      </c>
      <c r="HT48" t="s">
        <v>313</v>
      </c>
      <c r="HU48">
        <v>9949.0949999999993</v>
      </c>
      <c r="HV48" t="s">
        <v>340</v>
      </c>
      <c r="HY48" t="s">
        <v>313</v>
      </c>
      <c r="HZ48">
        <v>1245.0360000000001</v>
      </c>
      <c r="IA48" t="s">
        <v>327</v>
      </c>
      <c r="ID48" t="s">
        <v>313</v>
      </c>
      <c r="IE48">
        <v>0</v>
      </c>
      <c r="IF48" t="s">
        <v>306</v>
      </c>
      <c r="IG48">
        <v>100</v>
      </c>
      <c r="IH48">
        <v>99994.53</v>
      </c>
      <c r="II48" t="s">
        <v>306</v>
      </c>
      <c r="IJ48">
        <v>216.26</v>
      </c>
      <c r="IK48" t="s">
        <v>2332</v>
      </c>
      <c r="IN48" t="s">
        <v>313</v>
      </c>
    </row>
    <row r="49" spans="1:248">
      <c r="A49">
        <v>39</v>
      </c>
      <c r="B49" t="s">
        <v>701</v>
      </c>
      <c r="C49" t="s">
        <v>702</v>
      </c>
      <c r="D49" t="s">
        <v>703</v>
      </c>
      <c r="E49" t="s">
        <v>704</v>
      </c>
      <c r="F49" t="s">
        <v>705</v>
      </c>
      <c r="G49" t="s">
        <v>522</v>
      </c>
      <c r="H49" t="s">
        <v>706</v>
      </c>
      <c r="I49" t="s">
        <v>313</v>
      </c>
      <c r="J49" t="s">
        <v>346</v>
      </c>
      <c r="K49" t="s">
        <v>313</v>
      </c>
      <c r="L49" t="s">
        <v>313</v>
      </c>
      <c r="M49">
        <v>47</v>
      </c>
      <c r="N49">
        <v>7431.8010000000004</v>
      </c>
      <c r="O49" t="s">
        <v>314</v>
      </c>
      <c r="R49" t="s">
        <v>313</v>
      </c>
      <c r="S49">
        <v>3062.4830000000002</v>
      </c>
      <c r="T49" t="s">
        <v>315</v>
      </c>
      <c r="W49" t="s">
        <v>313</v>
      </c>
      <c r="X49">
        <v>5.5220000000000002</v>
      </c>
      <c r="Y49" t="s">
        <v>316</v>
      </c>
      <c r="AB49" t="s">
        <v>313</v>
      </c>
      <c r="AC49">
        <v>1908.0889999999999</v>
      </c>
      <c r="AD49" t="s">
        <v>317</v>
      </c>
      <c r="AG49" t="s">
        <v>313</v>
      </c>
      <c r="AH49">
        <v>795.75599999999997</v>
      </c>
      <c r="AI49" t="s">
        <v>401</v>
      </c>
      <c r="AL49" t="s">
        <v>313</v>
      </c>
      <c r="AM49">
        <v>0</v>
      </c>
      <c r="AN49" t="s">
        <v>319</v>
      </c>
      <c r="AO49">
        <v>100</v>
      </c>
      <c r="AP49">
        <v>2740.3270000000002</v>
      </c>
      <c r="AQ49" t="s">
        <v>319</v>
      </c>
      <c r="AR49">
        <v>544.96100000000001</v>
      </c>
      <c r="AS49" t="s">
        <v>402</v>
      </c>
      <c r="AV49" t="s">
        <v>313</v>
      </c>
      <c r="AW49">
        <v>1708.845</v>
      </c>
      <c r="AX49" t="s">
        <v>354</v>
      </c>
      <c r="BA49" t="s">
        <v>313</v>
      </c>
      <c r="BB49">
        <v>1294.0340000000001</v>
      </c>
      <c r="BC49" t="s">
        <v>322</v>
      </c>
      <c r="BF49" t="s">
        <v>313</v>
      </c>
      <c r="BG49">
        <v>63.750999999999998</v>
      </c>
      <c r="BH49" t="s">
        <v>707</v>
      </c>
      <c r="BK49" t="s">
        <v>313</v>
      </c>
      <c r="BL49">
        <v>113.65600000000001</v>
      </c>
      <c r="BM49" t="s">
        <v>433</v>
      </c>
      <c r="BP49" t="s">
        <v>313</v>
      </c>
      <c r="BQ49">
        <v>328.25299999999999</v>
      </c>
      <c r="BR49" t="s">
        <v>425</v>
      </c>
      <c r="BU49" t="s">
        <v>313</v>
      </c>
      <c r="BV49">
        <v>136.078</v>
      </c>
      <c r="BW49" t="s">
        <v>413</v>
      </c>
      <c r="BZ49" t="s">
        <v>313</v>
      </c>
      <c r="CA49">
        <v>0</v>
      </c>
      <c r="CB49" t="s">
        <v>426</v>
      </c>
      <c r="CE49" t="s">
        <v>313</v>
      </c>
      <c r="CF49">
        <v>699.125</v>
      </c>
      <c r="CG49" t="s">
        <v>328</v>
      </c>
      <c r="CJ49" t="s">
        <v>313</v>
      </c>
      <c r="CK49">
        <v>468.005</v>
      </c>
      <c r="CL49" t="s">
        <v>328</v>
      </c>
      <c r="CO49" t="s">
        <v>313</v>
      </c>
      <c r="CP49">
        <v>408.06900000000002</v>
      </c>
      <c r="CQ49" t="s">
        <v>435</v>
      </c>
      <c r="CT49" t="s">
        <v>313</v>
      </c>
      <c r="CU49">
        <v>358.13</v>
      </c>
      <c r="CV49" t="s">
        <v>313</v>
      </c>
      <c r="CY49" t="s">
        <v>313</v>
      </c>
      <c r="CZ49">
        <v>63.472999999999999</v>
      </c>
      <c r="DA49" t="s">
        <v>313</v>
      </c>
      <c r="DD49" t="s">
        <v>313</v>
      </c>
      <c r="DE49">
        <v>1416.653</v>
      </c>
      <c r="DF49" t="s">
        <v>330</v>
      </c>
      <c r="DI49" t="s">
        <v>313</v>
      </c>
      <c r="DJ49">
        <v>430.548</v>
      </c>
      <c r="DK49" t="s">
        <v>306</v>
      </c>
      <c r="DN49" t="s">
        <v>313</v>
      </c>
      <c r="DO49">
        <v>1149.075</v>
      </c>
      <c r="DP49" t="s">
        <v>321</v>
      </c>
      <c r="DS49" t="s">
        <v>313</v>
      </c>
      <c r="DT49">
        <v>140.33099999999999</v>
      </c>
      <c r="DU49" t="s">
        <v>332</v>
      </c>
      <c r="DX49" t="s">
        <v>313</v>
      </c>
      <c r="DY49">
        <v>1082.607</v>
      </c>
      <c r="DZ49" t="s">
        <v>328</v>
      </c>
      <c r="EC49" t="s">
        <v>313</v>
      </c>
      <c r="ED49">
        <v>4937.0370000000003</v>
      </c>
      <c r="EE49" t="s">
        <v>306</v>
      </c>
      <c r="EH49" t="s">
        <v>313</v>
      </c>
      <c r="EI49">
        <v>17.242000000000001</v>
      </c>
      <c r="EJ49" t="s">
        <v>333</v>
      </c>
      <c r="EM49" t="s">
        <v>313</v>
      </c>
      <c r="EN49">
        <v>3451.3470000000002</v>
      </c>
      <c r="EO49" t="s">
        <v>394</v>
      </c>
      <c r="ER49" t="s">
        <v>313</v>
      </c>
      <c r="ES49">
        <v>36.682000000000002</v>
      </c>
      <c r="ET49" t="s">
        <v>313</v>
      </c>
      <c r="EW49" t="s">
        <v>313</v>
      </c>
      <c r="EX49">
        <v>733.82100000000003</v>
      </c>
      <c r="EY49" t="s">
        <v>313</v>
      </c>
      <c r="FB49" t="s">
        <v>313</v>
      </c>
      <c r="FC49">
        <v>3860.9589999999998</v>
      </c>
      <c r="FD49" t="s">
        <v>335</v>
      </c>
      <c r="FG49" t="s">
        <v>313</v>
      </c>
      <c r="FH49">
        <v>4200.9579999999996</v>
      </c>
      <c r="FI49" t="s">
        <v>328</v>
      </c>
      <c r="FL49" t="s">
        <v>313</v>
      </c>
      <c r="FM49">
        <v>7.3159999999999998</v>
      </c>
      <c r="FN49" t="s">
        <v>328</v>
      </c>
      <c r="FQ49" t="s">
        <v>313</v>
      </c>
      <c r="FR49">
        <v>1444.2180000000001</v>
      </c>
      <c r="FS49" t="s">
        <v>341</v>
      </c>
      <c r="FV49" t="s">
        <v>313</v>
      </c>
      <c r="FW49">
        <v>45.753</v>
      </c>
      <c r="FX49" t="s">
        <v>328</v>
      </c>
      <c r="GA49" t="s">
        <v>313</v>
      </c>
      <c r="GB49">
        <v>575.21500000000003</v>
      </c>
      <c r="GC49" t="s">
        <v>395</v>
      </c>
      <c r="GF49" t="s">
        <v>313</v>
      </c>
      <c r="GG49">
        <v>7620.82</v>
      </c>
      <c r="GH49" t="s">
        <v>328</v>
      </c>
      <c r="GK49" t="s">
        <v>313</v>
      </c>
      <c r="GL49">
        <v>1450.13</v>
      </c>
      <c r="GM49" t="s">
        <v>416</v>
      </c>
      <c r="GP49" t="s">
        <v>313</v>
      </c>
      <c r="GQ49">
        <v>0</v>
      </c>
      <c r="GR49" t="s">
        <v>365</v>
      </c>
      <c r="GS49">
        <v>0</v>
      </c>
      <c r="GT49">
        <v>4.0000000000000001E-3</v>
      </c>
      <c r="GU49" t="s">
        <v>365</v>
      </c>
      <c r="GV49">
        <v>0</v>
      </c>
      <c r="GW49" t="s">
        <v>313</v>
      </c>
      <c r="GX49">
        <v>100</v>
      </c>
      <c r="GY49">
        <v>2740.3270000000002</v>
      </c>
      <c r="GZ49" t="s">
        <v>313</v>
      </c>
      <c r="HA49">
        <v>15294.253000000001</v>
      </c>
      <c r="HB49" t="s">
        <v>339</v>
      </c>
      <c r="HE49" t="s">
        <v>313</v>
      </c>
      <c r="HF49">
        <v>338.92500000000001</v>
      </c>
      <c r="HG49" t="s">
        <v>328</v>
      </c>
      <c r="HJ49" t="s">
        <v>313</v>
      </c>
      <c r="HK49">
        <v>407.34199999999998</v>
      </c>
      <c r="HL49" t="s">
        <v>328</v>
      </c>
      <c r="HO49" t="s">
        <v>313</v>
      </c>
      <c r="HP49">
        <v>892.97</v>
      </c>
      <c r="HQ49" t="s">
        <v>328</v>
      </c>
      <c r="HT49" t="s">
        <v>313</v>
      </c>
      <c r="HU49">
        <v>16178.763999999999</v>
      </c>
      <c r="HV49" t="s">
        <v>340</v>
      </c>
      <c r="HY49" t="s">
        <v>313</v>
      </c>
      <c r="HZ49">
        <v>1291.6569999999999</v>
      </c>
      <c r="IA49" t="s">
        <v>327</v>
      </c>
      <c r="ID49" t="s">
        <v>313</v>
      </c>
      <c r="IE49">
        <v>746.25400000000002</v>
      </c>
      <c r="IF49" t="s">
        <v>306</v>
      </c>
      <c r="II49" t="s">
        <v>313</v>
      </c>
      <c r="IJ49">
        <v>266.09899999999999</v>
      </c>
      <c r="IK49" t="s">
        <v>2332</v>
      </c>
      <c r="IN49" t="s">
        <v>313</v>
      </c>
    </row>
    <row r="50" spans="1:248">
      <c r="A50">
        <v>40</v>
      </c>
      <c r="B50" t="s">
        <v>708</v>
      </c>
      <c r="C50" t="s">
        <v>433</v>
      </c>
      <c r="D50" t="s">
        <v>622</v>
      </c>
      <c r="E50" t="s">
        <v>709</v>
      </c>
      <c r="F50" t="s">
        <v>710</v>
      </c>
      <c r="G50" t="s">
        <v>522</v>
      </c>
      <c r="H50" t="s">
        <v>711</v>
      </c>
      <c r="I50" t="s">
        <v>313</v>
      </c>
      <c r="J50" t="s">
        <v>346</v>
      </c>
      <c r="K50" t="s">
        <v>313</v>
      </c>
      <c r="L50" t="s">
        <v>313</v>
      </c>
      <c r="M50">
        <v>48</v>
      </c>
      <c r="N50">
        <v>7487.7920000000004</v>
      </c>
      <c r="O50" t="s">
        <v>314</v>
      </c>
      <c r="R50" t="s">
        <v>313</v>
      </c>
      <c r="S50">
        <v>2969.0030000000002</v>
      </c>
      <c r="T50" t="s">
        <v>315</v>
      </c>
      <c r="W50" t="s">
        <v>313</v>
      </c>
      <c r="X50">
        <v>152.197</v>
      </c>
      <c r="Y50" t="s">
        <v>316</v>
      </c>
      <c r="AB50" t="s">
        <v>313</v>
      </c>
      <c r="AC50">
        <v>1966.7190000000001</v>
      </c>
      <c r="AD50" t="s">
        <v>317</v>
      </c>
      <c r="AG50" t="s">
        <v>313</v>
      </c>
      <c r="AH50">
        <v>823.85199999999998</v>
      </c>
      <c r="AI50" t="s">
        <v>318</v>
      </c>
      <c r="AL50" t="s">
        <v>313</v>
      </c>
      <c r="AM50">
        <v>0</v>
      </c>
      <c r="AN50" t="s">
        <v>319</v>
      </c>
      <c r="AO50">
        <v>100</v>
      </c>
      <c r="AP50">
        <v>3348.53</v>
      </c>
      <c r="AQ50" t="s">
        <v>319</v>
      </c>
      <c r="AR50">
        <v>344.75</v>
      </c>
      <c r="AS50" t="s">
        <v>402</v>
      </c>
      <c r="AV50" t="s">
        <v>313</v>
      </c>
      <c r="AW50">
        <v>1663.4290000000001</v>
      </c>
      <c r="AX50" t="s">
        <v>354</v>
      </c>
      <c r="BA50" t="s">
        <v>313</v>
      </c>
      <c r="BB50">
        <v>1157.6859999999999</v>
      </c>
      <c r="BC50" t="s">
        <v>322</v>
      </c>
      <c r="BF50" t="s">
        <v>313</v>
      </c>
      <c r="BG50">
        <v>61.460999999999999</v>
      </c>
      <c r="BH50" t="s">
        <v>432</v>
      </c>
      <c r="BK50" t="s">
        <v>313</v>
      </c>
      <c r="BL50">
        <v>0</v>
      </c>
      <c r="BM50" t="s">
        <v>433</v>
      </c>
      <c r="BN50">
        <v>99.028000000000006</v>
      </c>
      <c r="BO50">
        <v>3315.9659999999999</v>
      </c>
      <c r="BP50" t="s">
        <v>433</v>
      </c>
      <c r="BQ50">
        <v>101.982</v>
      </c>
      <c r="BR50" t="s">
        <v>425</v>
      </c>
      <c r="BU50" t="s">
        <v>313</v>
      </c>
      <c r="BV50">
        <v>107.95</v>
      </c>
      <c r="BW50" t="s">
        <v>434</v>
      </c>
      <c r="BZ50" t="s">
        <v>313</v>
      </c>
      <c r="CA50">
        <v>0</v>
      </c>
      <c r="CB50" t="s">
        <v>426</v>
      </c>
      <c r="CC50">
        <v>99.998999999999995</v>
      </c>
      <c r="CD50">
        <v>3348.5050000000001</v>
      </c>
      <c r="CE50" t="s">
        <v>426</v>
      </c>
      <c r="CF50">
        <v>794.06200000000001</v>
      </c>
      <c r="CG50" t="s">
        <v>328</v>
      </c>
      <c r="CJ50" t="s">
        <v>313</v>
      </c>
      <c r="CK50">
        <v>458</v>
      </c>
      <c r="CL50" t="s">
        <v>328</v>
      </c>
      <c r="CO50" t="s">
        <v>313</v>
      </c>
      <c r="CP50">
        <v>198.40899999999999</v>
      </c>
      <c r="CQ50" t="s">
        <v>435</v>
      </c>
      <c r="CT50" t="s">
        <v>313</v>
      </c>
      <c r="CU50">
        <v>489.36099999999999</v>
      </c>
      <c r="CV50" t="s">
        <v>313</v>
      </c>
      <c r="CY50" t="s">
        <v>313</v>
      </c>
      <c r="CZ50">
        <v>4.0999999999999996</v>
      </c>
      <c r="DA50" t="s">
        <v>313</v>
      </c>
      <c r="DD50" t="s">
        <v>313</v>
      </c>
      <c r="DE50">
        <v>1591.58</v>
      </c>
      <c r="DF50" t="s">
        <v>330</v>
      </c>
      <c r="DI50" t="s">
        <v>313</v>
      </c>
      <c r="DJ50">
        <v>220.38900000000001</v>
      </c>
      <c r="DK50" t="s">
        <v>306</v>
      </c>
      <c r="DN50" t="s">
        <v>313</v>
      </c>
      <c r="DO50">
        <v>1301.529</v>
      </c>
      <c r="DP50" t="s">
        <v>321</v>
      </c>
      <c r="DS50" t="s">
        <v>313</v>
      </c>
      <c r="DT50">
        <v>336.572</v>
      </c>
      <c r="DU50" t="s">
        <v>332</v>
      </c>
      <c r="DX50" t="s">
        <v>313</v>
      </c>
      <c r="DY50">
        <v>882.89300000000003</v>
      </c>
      <c r="DZ50" t="s">
        <v>328</v>
      </c>
      <c r="EC50" t="s">
        <v>313</v>
      </c>
      <c r="ED50">
        <v>4931.4489999999996</v>
      </c>
      <c r="EE50" t="s">
        <v>306</v>
      </c>
      <c r="EH50" t="s">
        <v>313</v>
      </c>
      <c r="EI50">
        <v>18.388999999999999</v>
      </c>
      <c r="EJ50" t="s">
        <v>333</v>
      </c>
      <c r="EM50" t="s">
        <v>313</v>
      </c>
      <c r="EN50">
        <v>3647.5430000000001</v>
      </c>
      <c r="EO50" t="s">
        <v>394</v>
      </c>
      <c r="ER50" t="s">
        <v>313</v>
      </c>
      <c r="ES50">
        <v>0</v>
      </c>
      <c r="ET50" t="s">
        <v>313</v>
      </c>
      <c r="EU50">
        <v>0</v>
      </c>
      <c r="EV50">
        <v>2E-3</v>
      </c>
      <c r="EW50" t="s">
        <v>313</v>
      </c>
      <c r="EX50">
        <v>551.10500000000002</v>
      </c>
      <c r="EY50" t="s">
        <v>313</v>
      </c>
      <c r="FB50" t="s">
        <v>313</v>
      </c>
      <c r="FC50">
        <v>4036.6790000000001</v>
      </c>
      <c r="FD50" t="s">
        <v>335</v>
      </c>
      <c r="FG50" t="s">
        <v>313</v>
      </c>
      <c r="FH50">
        <v>4148.7969999999996</v>
      </c>
      <c r="FI50" t="s">
        <v>328</v>
      </c>
      <c r="FL50" t="s">
        <v>313</v>
      </c>
      <c r="FM50">
        <v>4.5599999999999996</v>
      </c>
      <c r="FN50" t="s">
        <v>328</v>
      </c>
      <c r="FQ50" t="s">
        <v>313</v>
      </c>
      <c r="FR50">
        <v>1614.894</v>
      </c>
      <c r="FS50" t="s">
        <v>341</v>
      </c>
      <c r="FV50" t="s">
        <v>313</v>
      </c>
      <c r="FW50">
        <v>60.124000000000002</v>
      </c>
      <c r="FX50" t="s">
        <v>328</v>
      </c>
      <c r="GA50" t="s">
        <v>313</v>
      </c>
      <c r="GB50">
        <v>568.38199999999995</v>
      </c>
      <c r="GC50" t="s">
        <v>395</v>
      </c>
      <c r="GF50" t="s">
        <v>313</v>
      </c>
      <c r="GG50">
        <v>7460.6419999999998</v>
      </c>
      <c r="GH50" t="s">
        <v>328</v>
      </c>
      <c r="GK50" t="s">
        <v>313</v>
      </c>
      <c r="GL50">
        <v>1621.0160000000001</v>
      </c>
      <c r="GM50" t="s">
        <v>416</v>
      </c>
      <c r="GP50" t="s">
        <v>313</v>
      </c>
      <c r="GQ50">
        <v>23.567</v>
      </c>
      <c r="GR50" t="s">
        <v>712</v>
      </c>
      <c r="GU50" t="s">
        <v>313</v>
      </c>
      <c r="GV50">
        <v>0</v>
      </c>
      <c r="GW50" t="s">
        <v>313</v>
      </c>
      <c r="GX50">
        <v>0</v>
      </c>
      <c r="GY50">
        <v>1.0999999999999999E-2</v>
      </c>
      <c r="GZ50" t="s">
        <v>313</v>
      </c>
      <c r="HA50">
        <v>15467.186</v>
      </c>
      <c r="HB50" t="s">
        <v>339</v>
      </c>
      <c r="HE50" t="s">
        <v>313</v>
      </c>
      <c r="HF50">
        <v>153.01300000000001</v>
      </c>
      <c r="HG50" t="s">
        <v>328</v>
      </c>
      <c r="HJ50" t="s">
        <v>313</v>
      </c>
      <c r="HK50">
        <v>253.251</v>
      </c>
      <c r="HL50" t="s">
        <v>328</v>
      </c>
      <c r="HO50" t="s">
        <v>313</v>
      </c>
      <c r="HP50">
        <v>1066.6980000000001</v>
      </c>
      <c r="HQ50" t="s">
        <v>328</v>
      </c>
      <c r="HT50" t="s">
        <v>313</v>
      </c>
      <c r="HU50">
        <v>16060.954</v>
      </c>
      <c r="HV50" t="s">
        <v>340</v>
      </c>
      <c r="HY50" t="s">
        <v>313</v>
      </c>
      <c r="HZ50">
        <v>1155.182</v>
      </c>
      <c r="IA50" t="s">
        <v>327</v>
      </c>
      <c r="ID50" t="s">
        <v>313</v>
      </c>
      <c r="IE50">
        <v>520.88199999999995</v>
      </c>
      <c r="IF50" t="s">
        <v>306</v>
      </c>
      <c r="II50" t="s">
        <v>313</v>
      </c>
      <c r="IJ50">
        <v>293.637</v>
      </c>
      <c r="IK50" t="s">
        <v>2332</v>
      </c>
      <c r="IN50" t="s">
        <v>313</v>
      </c>
    </row>
    <row r="51" spans="1:248">
      <c r="A51">
        <v>42</v>
      </c>
      <c r="B51" t="s">
        <v>713</v>
      </c>
      <c r="C51" t="s">
        <v>714</v>
      </c>
      <c r="D51" t="s">
        <v>715</v>
      </c>
      <c r="E51" t="s">
        <v>328</v>
      </c>
      <c r="F51" t="s">
        <v>328</v>
      </c>
      <c r="G51" t="s">
        <v>522</v>
      </c>
      <c r="H51" t="s">
        <v>716</v>
      </c>
      <c r="I51" t="s">
        <v>313</v>
      </c>
      <c r="J51" t="s">
        <v>346</v>
      </c>
      <c r="K51" t="s">
        <v>313</v>
      </c>
      <c r="L51" t="s">
        <v>313</v>
      </c>
      <c r="M51">
        <v>49</v>
      </c>
      <c r="N51">
        <v>14728.665000000001</v>
      </c>
      <c r="O51" t="s">
        <v>314</v>
      </c>
      <c r="R51" t="s">
        <v>313</v>
      </c>
      <c r="S51">
        <v>932.14599999999996</v>
      </c>
      <c r="T51" t="s">
        <v>442</v>
      </c>
      <c r="W51" t="s">
        <v>313</v>
      </c>
      <c r="X51">
        <v>0</v>
      </c>
      <c r="Y51" t="s">
        <v>316</v>
      </c>
      <c r="Z51">
        <v>100</v>
      </c>
      <c r="AA51">
        <v>2474.0659999999998</v>
      </c>
      <c r="AB51" t="s">
        <v>316</v>
      </c>
      <c r="AC51">
        <v>9509.2669999999998</v>
      </c>
      <c r="AD51" t="s">
        <v>713</v>
      </c>
      <c r="AG51" t="s">
        <v>313</v>
      </c>
      <c r="AH51">
        <v>2162.4250000000002</v>
      </c>
      <c r="AI51" t="s">
        <v>600</v>
      </c>
      <c r="AL51" t="s">
        <v>313</v>
      </c>
      <c r="AM51">
        <v>3591.9079999999999</v>
      </c>
      <c r="AN51" t="s">
        <v>319</v>
      </c>
      <c r="AQ51" t="s">
        <v>313</v>
      </c>
      <c r="AR51">
        <v>509.46699999999998</v>
      </c>
      <c r="AS51" t="s">
        <v>660</v>
      </c>
      <c r="AV51" t="s">
        <v>313</v>
      </c>
      <c r="AW51">
        <v>4089.51</v>
      </c>
      <c r="AX51" t="s">
        <v>306</v>
      </c>
      <c r="BA51" t="s">
        <v>313</v>
      </c>
      <c r="BB51">
        <v>1354.173</v>
      </c>
      <c r="BC51" t="s">
        <v>322</v>
      </c>
      <c r="BF51" t="s">
        <v>313</v>
      </c>
      <c r="BG51">
        <v>108.648</v>
      </c>
      <c r="BH51" t="s">
        <v>717</v>
      </c>
      <c r="BK51" t="s">
        <v>313</v>
      </c>
      <c r="BL51">
        <v>83.793999999999997</v>
      </c>
      <c r="BM51" t="s">
        <v>662</v>
      </c>
      <c r="BP51" t="s">
        <v>313</v>
      </c>
      <c r="BQ51">
        <v>7882.1930000000002</v>
      </c>
      <c r="BR51" t="s">
        <v>374</v>
      </c>
      <c r="BU51" t="s">
        <v>313</v>
      </c>
      <c r="BV51">
        <v>9.0399999999999991</v>
      </c>
      <c r="BW51" t="s">
        <v>718</v>
      </c>
      <c r="BZ51" t="s">
        <v>313</v>
      </c>
      <c r="CA51">
        <v>0</v>
      </c>
      <c r="CB51" t="s">
        <v>719</v>
      </c>
      <c r="CC51">
        <v>94.174000000000007</v>
      </c>
      <c r="CD51">
        <v>2329.9319999999998</v>
      </c>
      <c r="CE51" t="s">
        <v>719</v>
      </c>
      <c r="CF51">
        <v>1076.684</v>
      </c>
      <c r="CG51" t="s">
        <v>328</v>
      </c>
      <c r="CJ51" t="s">
        <v>313</v>
      </c>
      <c r="CK51">
        <v>4980.741</v>
      </c>
      <c r="CL51" t="s">
        <v>328</v>
      </c>
      <c r="CO51" t="s">
        <v>313</v>
      </c>
      <c r="CP51">
        <v>356.35</v>
      </c>
      <c r="CQ51" t="s">
        <v>720</v>
      </c>
      <c r="CT51" t="s">
        <v>313</v>
      </c>
      <c r="CU51">
        <v>48.29</v>
      </c>
      <c r="CV51" t="s">
        <v>313</v>
      </c>
      <c r="CY51" t="s">
        <v>313</v>
      </c>
      <c r="CZ51">
        <v>7525.991</v>
      </c>
      <c r="DA51" t="s">
        <v>313</v>
      </c>
      <c r="DD51" t="s">
        <v>313</v>
      </c>
      <c r="DE51">
        <v>137.255</v>
      </c>
      <c r="DF51" t="s">
        <v>347</v>
      </c>
      <c r="DI51" t="s">
        <v>313</v>
      </c>
      <c r="DJ51">
        <v>7756.5290000000005</v>
      </c>
      <c r="DK51" t="s">
        <v>341</v>
      </c>
      <c r="DN51" t="s">
        <v>313</v>
      </c>
      <c r="DO51">
        <v>748.75699999999995</v>
      </c>
      <c r="DP51" t="s">
        <v>418</v>
      </c>
      <c r="DS51" t="s">
        <v>313</v>
      </c>
      <c r="DT51">
        <v>0</v>
      </c>
      <c r="DU51" t="s">
        <v>332</v>
      </c>
      <c r="DV51">
        <v>0.99</v>
      </c>
      <c r="DW51">
        <v>24.484000000000002</v>
      </c>
      <c r="DX51" t="s">
        <v>332</v>
      </c>
      <c r="DY51">
        <v>6812.4269999999997</v>
      </c>
      <c r="DZ51" t="s">
        <v>328</v>
      </c>
      <c r="EC51" t="s">
        <v>313</v>
      </c>
      <c r="ED51">
        <v>9661.06</v>
      </c>
      <c r="EE51" t="s">
        <v>306</v>
      </c>
      <c r="EH51" t="s">
        <v>313</v>
      </c>
      <c r="EI51">
        <v>100.7</v>
      </c>
      <c r="EJ51" t="s">
        <v>333</v>
      </c>
      <c r="EM51" t="s">
        <v>313</v>
      </c>
      <c r="EN51">
        <v>3346.5250000000001</v>
      </c>
      <c r="EO51" t="s">
        <v>494</v>
      </c>
      <c r="ER51" t="s">
        <v>313</v>
      </c>
      <c r="ES51">
        <v>11.907999999999999</v>
      </c>
      <c r="ET51" t="s">
        <v>313</v>
      </c>
      <c r="EW51" t="s">
        <v>313</v>
      </c>
      <c r="EX51">
        <v>7427.7449999999999</v>
      </c>
      <c r="EY51" t="s">
        <v>313</v>
      </c>
      <c r="FB51" t="s">
        <v>313</v>
      </c>
      <c r="FC51">
        <v>3341.3710000000001</v>
      </c>
      <c r="FD51" t="s">
        <v>376</v>
      </c>
      <c r="FG51" t="s">
        <v>313</v>
      </c>
      <c r="FH51">
        <v>10439.5</v>
      </c>
      <c r="FI51" t="s">
        <v>328</v>
      </c>
      <c r="FL51" t="s">
        <v>313</v>
      </c>
      <c r="FM51">
        <v>920.78</v>
      </c>
      <c r="FN51" t="s">
        <v>328</v>
      </c>
      <c r="FQ51" t="s">
        <v>313</v>
      </c>
      <c r="FR51">
        <v>2358.578</v>
      </c>
      <c r="FS51" t="s">
        <v>458</v>
      </c>
      <c r="FV51" t="s">
        <v>313</v>
      </c>
      <c r="FW51">
        <v>324.33800000000002</v>
      </c>
      <c r="FX51" t="s">
        <v>328</v>
      </c>
      <c r="GA51" t="s">
        <v>313</v>
      </c>
      <c r="GB51">
        <v>195.50800000000001</v>
      </c>
      <c r="GC51" t="s">
        <v>666</v>
      </c>
      <c r="GF51" t="s">
        <v>313</v>
      </c>
      <c r="GG51">
        <v>451.70699999999999</v>
      </c>
      <c r="GH51" t="s">
        <v>328</v>
      </c>
      <c r="GK51" t="s">
        <v>313</v>
      </c>
      <c r="GL51">
        <v>4690.0720000000001</v>
      </c>
      <c r="GM51" t="s">
        <v>721</v>
      </c>
      <c r="GP51" t="s">
        <v>313</v>
      </c>
      <c r="GQ51">
        <v>38.652000000000001</v>
      </c>
      <c r="GR51" t="s">
        <v>722</v>
      </c>
      <c r="GU51" t="s">
        <v>313</v>
      </c>
      <c r="GV51">
        <v>0</v>
      </c>
      <c r="GW51" t="s">
        <v>313</v>
      </c>
      <c r="GX51">
        <v>100</v>
      </c>
      <c r="GY51">
        <v>2474.0659999999998</v>
      </c>
      <c r="GZ51" t="s">
        <v>313</v>
      </c>
      <c r="HA51">
        <v>20117.739000000001</v>
      </c>
      <c r="HB51" t="s">
        <v>339</v>
      </c>
      <c r="HE51" t="s">
        <v>313</v>
      </c>
      <c r="HF51">
        <v>789.78399999999999</v>
      </c>
      <c r="HG51" t="s">
        <v>328</v>
      </c>
      <c r="HJ51" t="s">
        <v>313</v>
      </c>
      <c r="HK51">
        <v>7586.817</v>
      </c>
      <c r="HL51" t="s">
        <v>328</v>
      </c>
      <c r="HO51" t="s">
        <v>313</v>
      </c>
      <c r="HP51">
        <v>0</v>
      </c>
      <c r="HQ51" t="s">
        <v>328</v>
      </c>
      <c r="HR51">
        <v>3.9E-2</v>
      </c>
      <c r="HS51">
        <v>0.96299999999999997</v>
      </c>
      <c r="HT51" t="s">
        <v>328</v>
      </c>
      <c r="HU51">
        <v>18622.307000000001</v>
      </c>
      <c r="HV51" t="s">
        <v>340</v>
      </c>
      <c r="HY51" t="s">
        <v>313</v>
      </c>
      <c r="HZ51">
        <v>4936.8119999999999</v>
      </c>
      <c r="IA51" t="s">
        <v>723</v>
      </c>
      <c r="ID51" t="s">
        <v>313</v>
      </c>
      <c r="IE51">
        <v>7614.7160000000003</v>
      </c>
      <c r="IF51" t="s">
        <v>306</v>
      </c>
      <c r="II51" t="s">
        <v>313</v>
      </c>
      <c r="IJ51">
        <v>450.55700000000002</v>
      </c>
      <c r="IK51" t="s">
        <v>2332</v>
      </c>
      <c r="IN51" t="s">
        <v>313</v>
      </c>
    </row>
    <row r="52" spans="1:248">
      <c r="A52">
        <v>43</v>
      </c>
      <c r="B52" t="s">
        <v>724</v>
      </c>
      <c r="C52" t="s">
        <v>725</v>
      </c>
      <c r="D52" t="s">
        <v>726</v>
      </c>
      <c r="E52" t="s">
        <v>727</v>
      </c>
      <c r="F52" t="s">
        <v>728</v>
      </c>
      <c r="G52" t="s">
        <v>311</v>
      </c>
      <c r="H52" t="s">
        <v>729</v>
      </c>
      <c r="I52" t="s">
        <v>313</v>
      </c>
      <c r="J52" t="s">
        <v>313</v>
      </c>
      <c r="K52" t="s">
        <v>313</v>
      </c>
      <c r="L52" t="s">
        <v>313</v>
      </c>
      <c r="M52">
        <v>50</v>
      </c>
      <c r="N52">
        <v>10609.081</v>
      </c>
      <c r="O52" t="s">
        <v>314</v>
      </c>
      <c r="R52" t="s">
        <v>313</v>
      </c>
      <c r="S52">
        <v>1613.1559999999999</v>
      </c>
      <c r="T52" t="s">
        <v>315</v>
      </c>
      <c r="W52" t="s">
        <v>313</v>
      </c>
      <c r="X52">
        <v>33.061</v>
      </c>
      <c r="Y52" t="s">
        <v>316</v>
      </c>
      <c r="AB52" t="s">
        <v>313</v>
      </c>
      <c r="AC52">
        <v>5652.1580000000004</v>
      </c>
      <c r="AD52" t="s">
        <v>317</v>
      </c>
      <c r="AG52" t="s">
        <v>313</v>
      </c>
      <c r="AH52">
        <v>3428.8939999999998</v>
      </c>
      <c r="AI52" t="s">
        <v>318</v>
      </c>
      <c r="AL52" t="s">
        <v>313</v>
      </c>
      <c r="AM52">
        <v>0</v>
      </c>
      <c r="AN52" t="s">
        <v>319</v>
      </c>
      <c r="AO52">
        <v>100</v>
      </c>
      <c r="AP52">
        <v>108422.70299999999</v>
      </c>
      <c r="AQ52" t="s">
        <v>319</v>
      </c>
      <c r="AR52">
        <v>2041.923</v>
      </c>
      <c r="AS52" t="s">
        <v>616</v>
      </c>
      <c r="AV52" t="s">
        <v>313</v>
      </c>
      <c r="AW52">
        <v>763.28200000000004</v>
      </c>
      <c r="AX52" t="s">
        <v>306</v>
      </c>
      <c r="BA52" t="s">
        <v>313</v>
      </c>
      <c r="BB52">
        <v>309.98399999999998</v>
      </c>
      <c r="BC52" t="s">
        <v>322</v>
      </c>
      <c r="BF52" t="s">
        <v>313</v>
      </c>
      <c r="BG52">
        <v>64.489999999999995</v>
      </c>
      <c r="BH52" t="s">
        <v>730</v>
      </c>
      <c r="BK52" t="s">
        <v>313</v>
      </c>
      <c r="BL52">
        <v>1563.519</v>
      </c>
      <c r="BM52" t="s">
        <v>540</v>
      </c>
      <c r="BP52" t="s">
        <v>313</v>
      </c>
      <c r="BQ52">
        <v>3974.777</v>
      </c>
      <c r="BR52" t="s">
        <v>374</v>
      </c>
      <c r="BU52" t="s">
        <v>313</v>
      </c>
      <c r="BV52">
        <v>954.67600000000004</v>
      </c>
      <c r="BW52" t="s">
        <v>541</v>
      </c>
      <c r="BZ52" t="s">
        <v>313</v>
      </c>
      <c r="CA52">
        <v>676.11199999999997</v>
      </c>
      <c r="CB52" t="s">
        <v>542</v>
      </c>
      <c r="CE52" t="s">
        <v>313</v>
      </c>
      <c r="CF52">
        <v>31.379000000000001</v>
      </c>
      <c r="CG52" t="s">
        <v>328</v>
      </c>
      <c r="CJ52" t="s">
        <v>313</v>
      </c>
      <c r="CK52">
        <v>1186.796</v>
      </c>
      <c r="CL52" t="s">
        <v>328</v>
      </c>
      <c r="CO52" t="s">
        <v>313</v>
      </c>
      <c r="CP52">
        <v>318.90499999999997</v>
      </c>
      <c r="CQ52" t="s">
        <v>619</v>
      </c>
      <c r="CT52" t="s">
        <v>313</v>
      </c>
      <c r="CU52">
        <v>0</v>
      </c>
      <c r="CV52" t="s">
        <v>313</v>
      </c>
      <c r="CW52">
        <v>99.963999999999999</v>
      </c>
      <c r="CX52">
        <v>108383.35</v>
      </c>
      <c r="CY52" t="s">
        <v>313</v>
      </c>
      <c r="CZ52">
        <v>3648.4850000000001</v>
      </c>
      <c r="DA52" t="s">
        <v>313</v>
      </c>
      <c r="DD52" t="s">
        <v>313</v>
      </c>
      <c r="DE52">
        <v>18.986000000000001</v>
      </c>
      <c r="DF52" t="s">
        <v>347</v>
      </c>
      <c r="DI52" t="s">
        <v>313</v>
      </c>
      <c r="DJ52">
        <v>3861.9520000000002</v>
      </c>
      <c r="DK52" t="s">
        <v>341</v>
      </c>
      <c r="DN52" t="s">
        <v>313</v>
      </c>
      <c r="DO52">
        <v>119.869</v>
      </c>
      <c r="DP52" t="s">
        <v>418</v>
      </c>
      <c r="DS52" t="s">
        <v>313</v>
      </c>
      <c r="DT52">
        <v>0</v>
      </c>
      <c r="DU52" t="s">
        <v>332</v>
      </c>
      <c r="DV52">
        <v>2.129</v>
      </c>
      <c r="DW52">
        <v>2308.355</v>
      </c>
      <c r="DX52" t="s">
        <v>332</v>
      </c>
      <c r="DY52">
        <v>2822.4270000000001</v>
      </c>
      <c r="DZ52" t="s">
        <v>328</v>
      </c>
      <c r="EC52" t="s">
        <v>313</v>
      </c>
      <c r="ED52">
        <v>6288.558</v>
      </c>
      <c r="EE52" t="s">
        <v>306</v>
      </c>
      <c r="EH52" t="s">
        <v>313</v>
      </c>
      <c r="EI52">
        <v>359.35</v>
      </c>
      <c r="EJ52" t="s">
        <v>333</v>
      </c>
      <c r="EM52" t="s">
        <v>313</v>
      </c>
      <c r="EN52">
        <v>10.458</v>
      </c>
      <c r="EO52" t="s">
        <v>494</v>
      </c>
      <c r="ER52" t="s">
        <v>313</v>
      </c>
      <c r="ES52">
        <v>886.98099999999999</v>
      </c>
      <c r="ET52" t="s">
        <v>313</v>
      </c>
      <c r="EW52" t="s">
        <v>313</v>
      </c>
      <c r="EX52">
        <v>3552.7049999999999</v>
      </c>
      <c r="EY52" t="s">
        <v>313</v>
      </c>
      <c r="FB52" t="s">
        <v>313</v>
      </c>
      <c r="FC52">
        <v>4332.3519999999999</v>
      </c>
      <c r="FD52" t="s">
        <v>376</v>
      </c>
      <c r="FG52" t="s">
        <v>313</v>
      </c>
      <c r="FH52">
        <v>6336.1850000000004</v>
      </c>
      <c r="FI52" t="s">
        <v>328</v>
      </c>
      <c r="FL52" t="s">
        <v>313</v>
      </c>
      <c r="FM52">
        <v>886.23599999999999</v>
      </c>
      <c r="FN52" t="s">
        <v>328</v>
      </c>
      <c r="FQ52" t="s">
        <v>313</v>
      </c>
      <c r="FR52">
        <v>4343.8580000000002</v>
      </c>
      <c r="FS52" t="s">
        <v>349</v>
      </c>
      <c r="FV52" t="s">
        <v>313</v>
      </c>
      <c r="FW52">
        <v>0</v>
      </c>
      <c r="FX52" t="s">
        <v>328</v>
      </c>
      <c r="FY52">
        <v>8.9999999999999993E-3</v>
      </c>
      <c r="FZ52">
        <v>9.4659999999999993</v>
      </c>
      <c r="GA52" t="s">
        <v>328</v>
      </c>
      <c r="GB52">
        <v>1752.5319999999999</v>
      </c>
      <c r="GC52" t="s">
        <v>529</v>
      </c>
      <c r="GF52" t="s">
        <v>313</v>
      </c>
      <c r="GG52">
        <v>3155.6759999999999</v>
      </c>
      <c r="GH52" t="s">
        <v>328</v>
      </c>
      <c r="GK52" t="s">
        <v>313</v>
      </c>
      <c r="GL52">
        <v>3567.4839999999999</v>
      </c>
      <c r="GM52" t="s">
        <v>337</v>
      </c>
      <c r="GP52" t="s">
        <v>313</v>
      </c>
      <c r="GQ52">
        <v>3649.8809999999999</v>
      </c>
      <c r="GR52" t="s">
        <v>685</v>
      </c>
      <c r="GU52" t="s">
        <v>313</v>
      </c>
      <c r="GV52">
        <v>17.600000000000001</v>
      </c>
      <c r="GW52" t="s">
        <v>313</v>
      </c>
      <c r="GZ52" t="s">
        <v>313</v>
      </c>
      <c r="HA52">
        <v>18372.135999999999</v>
      </c>
      <c r="HB52" t="s">
        <v>339</v>
      </c>
      <c r="HE52" t="s">
        <v>313</v>
      </c>
      <c r="HF52">
        <v>2590.375</v>
      </c>
      <c r="HG52" t="s">
        <v>328</v>
      </c>
      <c r="HJ52" t="s">
        <v>313</v>
      </c>
      <c r="HK52">
        <v>3735.306</v>
      </c>
      <c r="HL52" t="s">
        <v>328</v>
      </c>
      <c r="HO52" t="s">
        <v>313</v>
      </c>
      <c r="HP52">
        <v>250.00299999999999</v>
      </c>
      <c r="HQ52" t="s">
        <v>328</v>
      </c>
      <c r="HT52" t="s">
        <v>313</v>
      </c>
      <c r="HU52">
        <v>15907.509</v>
      </c>
      <c r="HV52" t="s">
        <v>340</v>
      </c>
      <c r="HY52" t="s">
        <v>313</v>
      </c>
      <c r="HZ52">
        <v>4042.51</v>
      </c>
      <c r="IA52" t="s">
        <v>327</v>
      </c>
      <c r="ID52" t="s">
        <v>313</v>
      </c>
      <c r="IE52">
        <v>3552.9290000000001</v>
      </c>
      <c r="IF52" t="s">
        <v>306</v>
      </c>
      <c r="II52" t="s">
        <v>313</v>
      </c>
      <c r="IJ52">
        <v>10.78</v>
      </c>
      <c r="IK52" t="s">
        <v>2332</v>
      </c>
      <c r="IN52" t="s">
        <v>313</v>
      </c>
    </row>
    <row r="53" spans="1:248">
      <c r="A53">
        <v>41</v>
      </c>
      <c r="B53" t="s">
        <v>731</v>
      </c>
      <c r="C53" t="s">
        <v>732</v>
      </c>
      <c r="D53" t="s">
        <v>733</v>
      </c>
      <c r="E53" t="s">
        <v>734</v>
      </c>
      <c r="F53" t="s">
        <v>735</v>
      </c>
      <c r="G53" t="s">
        <v>522</v>
      </c>
      <c r="H53" t="s">
        <v>736</v>
      </c>
      <c r="I53" t="s">
        <v>313</v>
      </c>
      <c r="J53" t="s">
        <v>346</v>
      </c>
      <c r="K53" t="s">
        <v>313</v>
      </c>
      <c r="L53" t="s">
        <v>313</v>
      </c>
      <c r="M53">
        <v>51</v>
      </c>
      <c r="N53">
        <v>7582.0919999999996</v>
      </c>
      <c r="O53" t="s">
        <v>314</v>
      </c>
      <c r="R53" t="s">
        <v>313</v>
      </c>
      <c r="S53">
        <v>2889.9360000000001</v>
      </c>
      <c r="T53" t="s">
        <v>315</v>
      </c>
      <c r="W53" t="s">
        <v>313</v>
      </c>
      <c r="X53">
        <v>45.95</v>
      </c>
      <c r="Y53" t="s">
        <v>316</v>
      </c>
      <c r="AB53" t="s">
        <v>313</v>
      </c>
      <c r="AC53">
        <v>2057.855</v>
      </c>
      <c r="AD53" t="s">
        <v>317</v>
      </c>
      <c r="AG53" t="s">
        <v>313</v>
      </c>
      <c r="AH53">
        <v>957.23400000000004</v>
      </c>
      <c r="AI53" t="s">
        <v>401</v>
      </c>
      <c r="AL53" t="s">
        <v>313</v>
      </c>
      <c r="AM53">
        <v>0</v>
      </c>
      <c r="AN53" t="s">
        <v>319</v>
      </c>
      <c r="AO53">
        <v>100</v>
      </c>
      <c r="AP53">
        <v>2142.17</v>
      </c>
      <c r="AQ53" t="s">
        <v>319</v>
      </c>
      <c r="AR53">
        <v>428.101</v>
      </c>
      <c r="AS53" t="s">
        <v>402</v>
      </c>
      <c r="AV53" t="s">
        <v>313</v>
      </c>
      <c r="AW53">
        <v>1820.4690000000001</v>
      </c>
      <c r="AX53" t="s">
        <v>354</v>
      </c>
      <c r="BA53" t="s">
        <v>313</v>
      </c>
      <c r="BB53">
        <v>1314.95</v>
      </c>
      <c r="BC53" t="s">
        <v>322</v>
      </c>
      <c r="BF53" t="s">
        <v>313</v>
      </c>
      <c r="BG53">
        <v>43.561</v>
      </c>
      <c r="BH53" t="s">
        <v>432</v>
      </c>
      <c r="BK53" t="s">
        <v>313</v>
      </c>
      <c r="BL53">
        <v>38.381999999999998</v>
      </c>
      <c r="BM53" t="s">
        <v>449</v>
      </c>
      <c r="BP53" t="s">
        <v>313</v>
      </c>
      <c r="BQ53">
        <v>287.52499999999998</v>
      </c>
      <c r="BR53" t="s">
        <v>425</v>
      </c>
      <c r="BU53" t="s">
        <v>313</v>
      </c>
      <c r="BV53">
        <v>290.49099999999999</v>
      </c>
      <c r="BW53" t="s">
        <v>509</v>
      </c>
      <c r="BZ53" t="s">
        <v>313</v>
      </c>
      <c r="CA53">
        <v>1.0509999999999999</v>
      </c>
      <c r="CB53" t="s">
        <v>426</v>
      </c>
      <c r="CE53" t="s">
        <v>313</v>
      </c>
      <c r="CF53">
        <v>637.01900000000001</v>
      </c>
      <c r="CG53" t="s">
        <v>328</v>
      </c>
      <c r="CJ53" t="s">
        <v>313</v>
      </c>
      <c r="CK53">
        <v>588.76</v>
      </c>
      <c r="CL53" t="s">
        <v>328</v>
      </c>
      <c r="CO53" t="s">
        <v>313</v>
      </c>
      <c r="CP53">
        <v>394.37099999999998</v>
      </c>
      <c r="CQ53" t="s">
        <v>435</v>
      </c>
      <c r="CT53" t="s">
        <v>313</v>
      </c>
      <c r="CU53">
        <v>459.15199999999999</v>
      </c>
      <c r="CV53" t="s">
        <v>313</v>
      </c>
      <c r="CY53" t="s">
        <v>313</v>
      </c>
      <c r="CZ53">
        <v>122.681</v>
      </c>
      <c r="DA53" t="s">
        <v>313</v>
      </c>
      <c r="DD53" t="s">
        <v>313</v>
      </c>
      <c r="DE53">
        <v>1463.1389999999999</v>
      </c>
      <c r="DF53" t="s">
        <v>330</v>
      </c>
      <c r="DI53" t="s">
        <v>313</v>
      </c>
      <c r="DJ53">
        <v>344.47699999999998</v>
      </c>
      <c r="DK53" t="s">
        <v>306</v>
      </c>
      <c r="DN53" t="s">
        <v>313</v>
      </c>
      <c r="DO53">
        <v>1311.5530000000001</v>
      </c>
      <c r="DP53" t="s">
        <v>321</v>
      </c>
      <c r="DS53" t="s">
        <v>313</v>
      </c>
      <c r="DT53">
        <v>245.41800000000001</v>
      </c>
      <c r="DU53" t="s">
        <v>332</v>
      </c>
      <c r="DX53" t="s">
        <v>313</v>
      </c>
      <c r="DY53">
        <v>966.14599999999996</v>
      </c>
      <c r="DZ53" t="s">
        <v>328</v>
      </c>
      <c r="EC53" t="s">
        <v>313</v>
      </c>
      <c r="ED53">
        <v>5069.5129999999999</v>
      </c>
      <c r="EE53" t="s">
        <v>306</v>
      </c>
      <c r="EH53" t="s">
        <v>313</v>
      </c>
      <c r="EI53">
        <v>22.571999999999999</v>
      </c>
      <c r="EJ53" t="s">
        <v>333</v>
      </c>
      <c r="EM53" t="s">
        <v>313</v>
      </c>
      <c r="EN53">
        <v>3564.4140000000002</v>
      </c>
      <c r="EO53" t="s">
        <v>394</v>
      </c>
      <c r="ER53" t="s">
        <v>313</v>
      </c>
      <c r="ES53">
        <v>74.893000000000001</v>
      </c>
      <c r="ET53" t="s">
        <v>313</v>
      </c>
      <c r="EW53" t="s">
        <v>313</v>
      </c>
      <c r="EX53">
        <v>607.11699999999996</v>
      </c>
      <c r="EY53" t="s">
        <v>313</v>
      </c>
      <c r="FB53" t="s">
        <v>313</v>
      </c>
      <c r="FC53">
        <v>4016.377</v>
      </c>
      <c r="FD53" t="s">
        <v>335</v>
      </c>
      <c r="FG53" t="s">
        <v>313</v>
      </c>
      <c r="FH53">
        <v>4310.3869999999997</v>
      </c>
      <c r="FI53" t="s">
        <v>328</v>
      </c>
      <c r="FL53" t="s">
        <v>313</v>
      </c>
      <c r="FM53">
        <v>5.625</v>
      </c>
      <c r="FN53" t="s">
        <v>328</v>
      </c>
      <c r="FQ53" t="s">
        <v>313</v>
      </c>
      <c r="FR53">
        <v>1483.5119999999999</v>
      </c>
      <c r="FS53" t="s">
        <v>341</v>
      </c>
      <c r="FV53" t="s">
        <v>313</v>
      </c>
      <c r="FW53">
        <v>11.57</v>
      </c>
      <c r="FX53" t="s">
        <v>328</v>
      </c>
      <c r="GA53" t="s">
        <v>313</v>
      </c>
      <c r="GB53">
        <v>698.89300000000003</v>
      </c>
      <c r="GC53" t="s">
        <v>395</v>
      </c>
      <c r="GF53" t="s">
        <v>313</v>
      </c>
      <c r="GG53">
        <v>7465.2910000000002</v>
      </c>
      <c r="GH53" t="s">
        <v>328</v>
      </c>
      <c r="GK53" t="s">
        <v>313</v>
      </c>
      <c r="GL53">
        <v>1489.7550000000001</v>
      </c>
      <c r="GM53" t="s">
        <v>416</v>
      </c>
      <c r="GP53" t="s">
        <v>313</v>
      </c>
      <c r="GQ53">
        <v>0</v>
      </c>
      <c r="GR53" t="s">
        <v>510</v>
      </c>
      <c r="GS53">
        <v>68.399000000000001</v>
      </c>
      <c r="GT53">
        <v>1465.222</v>
      </c>
      <c r="GU53" t="s">
        <v>510</v>
      </c>
      <c r="GV53">
        <v>0</v>
      </c>
      <c r="GW53" t="s">
        <v>313</v>
      </c>
      <c r="GX53">
        <v>100</v>
      </c>
      <c r="GY53">
        <v>2142.17</v>
      </c>
      <c r="GZ53" t="s">
        <v>313</v>
      </c>
      <c r="HA53">
        <v>15334.295</v>
      </c>
      <c r="HB53" t="s">
        <v>339</v>
      </c>
      <c r="HE53" t="s">
        <v>313</v>
      </c>
      <c r="HF53">
        <v>244.80600000000001</v>
      </c>
      <c r="HG53" t="s">
        <v>328</v>
      </c>
      <c r="HJ53" t="s">
        <v>313</v>
      </c>
      <c r="HK53">
        <v>273.60300000000001</v>
      </c>
      <c r="HL53" t="s">
        <v>328</v>
      </c>
      <c r="HO53" t="s">
        <v>313</v>
      </c>
      <c r="HP53">
        <v>936.91300000000001</v>
      </c>
      <c r="HQ53" t="s">
        <v>328</v>
      </c>
      <c r="HT53" t="s">
        <v>313</v>
      </c>
      <c r="HU53">
        <v>16249.795</v>
      </c>
      <c r="HV53" t="s">
        <v>340</v>
      </c>
      <c r="HY53" t="s">
        <v>313</v>
      </c>
      <c r="HZ53">
        <v>1346.53</v>
      </c>
      <c r="IA53" t="s">
        <v>327</v>
      </c>
      <c r="ID53" t="s">
        <v>313</v>
      </c>
      <c r="IE53">
        <v>693.43700000000001</v>
      </c>
      <c r="IF53" t="s">
        <v>306</v>
      </c>
      <c r="II53" t="s">
        <v>313</v>
      </c>
      <c r="IJ53">
        <v>124.184</v>
      </c>
      <c r="IK53" t="s">
        <v>2332</v>
      </c>
      <c r="IN53" t="s">
        <v>313</v>
      </c>
    </row>
    <row r="54" spans="1:248">
      <c r="A54">
        <v>44</v>
      </c>
      <c r="B54" t="s">
        <v>524</v>
      </c>
      <c r="C54" t="s">
        <v>737</v>
      </c>
      <c r="D54" t="s">
        <v>738</v>
      </c>
      <c r="E54" t="s">
        <v>739</v>
      </c>
      <c r="F54" t="s">
        <v>740</v>
      </c>
      <c r="G54" t="s">
        <v>476</v>
      </c>
      <c r="H54" t="s">
        <v>741</v>
      </c>
      <c r="I54" t="s">
        <v>313</v>
      </c>
      <c r="J54" t="s">
        <v>313</v>
      </c>
      <c r="K54" t="s">
        <v>313</v>
      </c>
      <c r="L54" t="s">
        <v>313</v>
      </c>
      <c r="M54">
        <v>52</v>
      </c>
      <c r="N54">
        <v>7508.3419999999996</v>
      </c>
      <c r="O54" t="s">
        <v>314</v>
      </c>
      <c r="R54" t="s">
        <v>313</v>
      </c>
      <c r="S54">
        <v>3014.2020000000002</v>
      </c>
      <c r="T54" t="s">
        <v>315</v>
      </c>
      <c r="W54" t="s">
        <v>313</v>
      </c>
      <c r="X54">
        <v>0.52800000000000002</v>
      </c>
      <c r="Y54" t="s">
        <v>316</v>
      </c>
      <c r="AB54" t="s">
        <v>313</v>
      </c>
      <c r="AC54">
        <v>1984.51</v>
      </c>
      <c r="AD54" t="s">
        <v>317</v>
      </c>
      <c r="AG54" t="s">
        <v>313</v>
      </c>
      <c r="AH54">
        <v>869.81899999999996</v>
      </c>
      <c r="AI54" t="s">
        <v>401</v>
      </c>
      <c r="AL54" t="s">
        <v>313</v>
      </c>
      <c r="AM54">
        <v>0</v>
      </c>
      <c r="AN54" t="s">
        <v>319</v>
      </c>
      <c r="AO54">
        <v>100</v>
      </c>
      <c r="AP54">
        <v>484.637</v>
      </c>
      <c r="AQ54" t="s">
        <v>319</v>
      </c>
      <c r="AR54">
        <v>527.43899999999996</v>
      </c>
      <c r="AS54" t="s">
        <v>402</v>
      </c>
      <c r="AV54" t="s">
        <v>313</v>
      </c>
      <c r="AW54">
        <v>1782.114</v>
      </c>
      <c r="AX54" t="s">
        <v>354</v>
      </c>
      <c r="BA54" t="s">
        <v>313</v>
      </c>
      <c r="BB54">
        <v>1357.05</v>
      </c>
      <c r="BC54" t="s">
        <v>322</v>
      </c>
      <c r="BF54" t="s">
        <v>313</v>
      </c>
      <c r="BG54">
        <v>82.918000000000006</v>
      </c>
      <c r="BH54" t="s">
        <v>432</v>
      </c>
      <c r="BK54" t="s">
        <v>313</v>
      </c>
      <c r="BL54">
        <v>126.815</v>
      </c>
      <c r="BM54" t="s">
        <v>433</v>
      </c>
      <c r="BP54" t="s">
        <v>313</v>
      </c>
      <c r="BQ54">
        <v>342.62799999999999</v>
      </c>
      <c r="BR54" t="s">
        <v>425</v>
      </c>
      <c r="BU54" t="s">
        <v>313</v>
      </c>
      <c r="BV54">
        <v>206.16200000000001</v>
      </c>
      <c r="BW54" t="s">
        <v>413</v>
      </c>
      <c r="BZ54" t="s">
        <v>313</v>
      </c>
      <c r="CA54">
        <v>0</v>
      </c>
      <c r="CB54" t="s">
        <v>426</v>
      </c>
      <c r="CC54">
        <v>59.499000000000002</v>
      </c>
      <c r="CD54">
        <v>288.35300000000001</v>
      </c>
      <c r="CE54" t="s">
        <v>426</v>
      </c>
      <c r="CF54">
        <v>673.14599999999996</v>
      </c>
      <c r="CG54" t="s">
        <v>328</v>
      </c>
      <c r="CJ54" t="s">
        <v>313</v>
      </c>
      <c r="CK54">
        <v>541.29600000000005</v>
      </c>
      <c r="CL54" t="s">
        <v>328</v>
      </c>
      <c r="CO54" t="s">
        <v>313</v>
      </c>
      <c r="CP54">
        <v>438.54899999999998</v>
      </c>
      <c r="CQ54" t="s">
        <v>435</v>
      </c>
      <c r="CT54" t="s">
        <v>313</v>
      </c>
      <c r="CU54">
        <v>429.995</v>
      </c>
      <c r="CV54" t="s">
        <v>313</v>
      </c>
      <c r="CY54" t="s">
        <v>313</v>
      </c>
      <c r="CZ54">
        <v>103.16800000000001</v>
      </c>
      <c r="DA54" t="s">
        <v>313</v>
      </c>
      <c r="DD54" t="s">
        <v>313</v>
      </c>
      <c r="DE54">
        <v>1437.7170000000001</v>
      </c>
      <c r="DF54" t="s">
        <v>330</v>
      </c>
      <c r="DI54" t="s">
        <v>313</v>
      </c>
      <c r="DJ54">
        <v>422.72399999999999</v>
      </c>
      <c r="DK54" t="s">
        <v>306</v>
      </c>
      <c r="DN54" t="s">
        <v>313</v>
      </c>
      <c r="DO54">
        <v>1223.5070000000001</v>
      </c>
      <c r="DP54" t="s">
        <v>321</v>
      </c>
      <c r="DS54" t="s">
        <v>313</v>
      </c>
      <c r="DT54">
        <v>200.3</v>
      </c>
      <c r="DU54" t="s">
        <v>332</v>
      </c>
      <c r="DX54" t="s">
        <v>313</v>
      </c>
      <c r="DY54">
        <v>1065.1110000000001</v>
      </c>
      <c r="DZ54" t="s">
        <v>328</v>
      </c>
      <c r="EC54" t="s">
        <v>313</v>
      </c>
      <c r="ED54">
        <v>5010.5519999999997</v>
      </c>
      <c r="EE54" t="s">
        <v>306</v>
      </c>
      <c r="EH54" t="s">
        <v>313</v>
      </c>
      <c r="EI54">
        <v>28.870999999999999</v>
      </c>
      <c r="EJ54" t="s">
        <v>333</v>
      </c>
      <c r="EM54" t="s">
        <v>313</v>
      </c>
      <c r="EN54">
        <v>3503.404</v>
      </c>
      <c r="EO54" t="s">
        <v>394</v>
      </c>
      <c r="ER54" t="s">
        <v>313</v>
      </c>
      <c r="ES54">
        <v>52.524999999999999</v>
      </c>
      <c r="ET54" t="s">
        <v>313</v>
      </c>
      <c r="EW54" t="s">
        <v>313</v>
      </c>
      <c r="EX54">
        <v>711.79100000000005</v>
      </c>
      <c r="EY54" t="s">
        <v>313</v>
      </c>
      <c r="FB54" t="s">
        <v>313</v>
      </c>
      <c r="FC54">
        <v>3933.6</v>
      </c>
      <c r="FD54" t="s">
        <v>335</v>
      </c>
      <c r="FG54" t="s">
        <v>313</v>
      </c>
      <c r="FH54">
        <v>4274.21</v>
      </c>
      <c r="FI54" t="s">
        <v>328</v>
      </c>
      <c r="FL54" t="s">
        <v>313</v>
      </c>
      <c r="FM54">
        <v>9.7620000000000005</v>
      </c>
      <c r="FN54" t="s">
        <v>328</v>
      </c>
      <c r="FQ54" t="s">
        <v>313</v>
      </c>
      <c r="FR54">
        <v>1462.046</v>
      </c>
      <c r="FS54" t="s">
        <v>341</v>
      </c>
      <c r="FV54" t="s">
        <v>313</v>
      </c>
      <c r="FW54">
        <v>36.563000000000002</v>
      </c>
      <c r="FX54" t="s">
        <v>328</v>
      </c>
      <c r="GA54" t="s">
        <v>313</v>
      </c>
      <c r="GB54">
        <v>648.34199999999998</v>
      </c>
      <c r="GC54" t="s">
        <v>395</v>
      </c>
      <c r="GF54" t="s">
        <v>313</v>
      </c>
      <c r="GG54">
        <v>7587.0860000000002</v>
      </c>
      <c r="GH54" t="s">
        <v>328</v>
      </c>
      <c r="GK54" t="s">
        <v>313</v>
      </c>
      <c r="GL54">
        <v>1468.116</v>
      </c>
      <c r="GM54" t="s">
        <v>416</v>
      </c>
      <c r="GP54" t="s">
        <v>313</v>
      </c>
      <c r="GQ54">
        <v>0</v>
      </c>
      <c r="GR54" t="s">
        <v>742</v>
      </c>
      <c r="GS54">
        <v>100</v>
      </c>
      <c r="GT54">
        <v>484.637</v>
      </c>
      <c r="GU54" t="s">
        <v>742</v>
      </c>
      <c r="GV54">
        <v>0</v>
      </c>
      <c r="GW54" t="s">
        <v>313</v>
      </c>
      <c r="GX54">
        <v>100</v>
      </c>
      <c r="GY54">
        <v>484.637</v>
      </c>
      <c r="GZ54" t="s">
        <v>313</v>
      </c>
      <c r="HA54">
        <v>15314.293</v>
      </c>
      <c r="HB54" t="s">
        <v>339</v>
      </c>
      <c r="HE54" t="s">
        <v>313</v>
      </c>
      <c r="HF54">
        <v>326.17099999999999</v>
      </c>
      <c r="HG54" t="s">
        <v>328</v>
      </c>
      <c r="HJ54" t="s">
        <v>313</v>
      </c>
      <c r="HK54">
        <v>382.85500000000002</v>
      </c>
      <c r="HL54" t="s">
        <v>328</v>
      </c>
      <c r="HO54" t="s">
        <v>313</v>
      </c>
      <c r="HP54">
        <v>913.20600000000002</v>
      </c>
      <c r="HQ54" t="s">
        <v>328</v>
      </c>
      <c r="HT54" t="s">
        <v>313</v>
      </c>
      <c r="HU54">
        <v>16247.102999999999</v>
      </c>
      <c r="HV54" t="s">
        <v>340</v>
      </c>
      <c r="HY54" t="s">
        <v>313</v>
      </c>
      <c r="HZ54">
        <v>1354.6020000000001</v>
      </c>
      <c r="IA54" t="s">
        <v>327</v>
      </c>
      <c r="ID54" t="s">
        <v>313</v>
      </c>
      <c r="IE54">
        <v>759.03499999999997</v>
      </c>
      <c r="IF54" t="s">
        <v>306</v>
      </c>
      <c r="II54" t="s">
        <v>313</v>
      </c>
      <c r="IJ54">
        <v>216.16900000000001</v>
      </c>
      <c r="IK54" t="s">
        <v>2332</v>
      </c>
      <c r="IN54" t="s">
        <v>313</v>
      </c>
    </row>
    <row r="55" spans="1:248">
      <c r="A55">
        <v>46</v>
      </c>
      <c r="B55" t="s">
        <v>743</v>
      </c>
      <c r="C55" t="s">
        <v>744</v>
      </c>
      <c r="D55" t="s">
        <v>745</v>
      </c>
      <c r="E55" t="s">
        <v>746</v>
      </c>
      <c r="F55" t="s">
        <v>747</v>
      </c>
      <c r="G55" t="s">
        <v>522</v>
      </c>
      <c r="H55" t="s">
        <v>371</v>
      </c>
      <c r="I55" t="s">
        <v>313</v>
      </c>
      <c r="J55" t="s">
        <v>313</v>
      </c>
      <c r="K55" t="s">
        <v>313</v>
      </c>
      <c r="L55" t="s">
        <v>313</v>
      </c>
      <c r="M55">
        <v>53</v>
      </c>
      <c r="N55">
        <v>5112.1620000000003</v>
      </c>
      <c r="O55" t="s">
        <v>314</v>
      </c>
      <c r="R55" t="s">
        <v>313</v>
      </c>
      <c r="S55">
        <v>6914.7150000000001</v>
      </c>
      <c r="T55" t="s">
        <v>360</v>
      </c>
      <c r="W55" t="s">
        <v>313</v>
      </c>
      <c r="X55">
        <v>0</v>
      </c>
      <c r="Y55" t="s">
        <v>316</v>
      </c>
      <c r="Z55">
        <v>100</v>
      </c>
      <c r="AA55">
        <v>9311.3469999999998</v>
      </c>
      <c r="AB55" t="s">
        <v>316</v>
      </c>
      <c r="AC55">
        <v>4632.3069999999998</v>
      </c>
      <c r="AD55" t="s">
        <v>317</v>
      </c>
      <c r="AG55" t="s">
        <v>313</v>
      </c>
      <c r="AH55">
        <v>1209.8440000000001</v>
      </c>
      <c r="AI55" t="s">
        <v>318</v>
      </c>
      <c r="AL55" t="s">
        <v>313</v>
      </c>
      <c r="AM55">
        <v>2762.99</v>
      </c>
      <c r="AN55" t="s">
        <v>372</v>
      </c>
      <c r="AQ55" t="s">
        <v>313</v>
      </c>
      <c r="AR55">
        <v>3199.3090000000002</v>
      </c>
      <c r="AS55" t="s">
        <v>320</v>
      </c>
      <c r="AV55" t="s">
        <v>313</v>
      </c>
      <c r="AW55">
        <v>3277.48</v>
      </c>
      <c r="AX55" t="s">
        <v>321</v>
      </c>
      <c r="BA55" t="s">
        <v>313</v>
      </c>
      <c r="BB55">
        <v>201.554</v>
      </c>
      <c r="BC55" t="s">
        <v>322</v>
      </c>
      <c r="BF55" t="s">
        <v>313</v>
      </c>
      <c r="BG55">
        <v>377.91300000000001</v>
      </c>
      <c r="BH55" t="s">
        <v>373</v>
      </c>
      <c r="BK55" t="s">
        <v>313</v>
      </c>
      <c r="BL55">
        <v>1365.5150000000001</v>
      </c>
      <c r="BM55" t="s">
        <v>324</v>
      </c>
      <c r="BP55" t="s">
        <v>313</v>
      </c>
      <c r="BQ55">
        <v>5623.759</v>
      </c>
      <c r="BR55" t="s">
        <v>374</v>
      </c>
      <c r="BU55" t="s">
        <v>313</v>
      </c>
      <c r="BV55">
        <v>4464.8729999999996</v>
      </c>
      <c r="BW55" t="s">
        <v>326</v>
      </c>
      <c r="BZ55" t="s">
        <v>313</v>
      </c>
      <c r="CA55">
        <v>202.66</v>
      </c>
      <c r="CB55" t="s">
        <v>327</v>
      </c>
      <c r="CE55" t="s">
        <v>313</v>
      </c>
      <c r="CF55">
        <v>201.584</v>
      </c>
      <c r="CG55" t="s">
        <v>328</v>
      </c>
      <c r="CJ55" t="s">
        <v>313</v>
      </c>
      <c r="CK55">
        <v>4683.6279999999997</v>
      </c>
      <c r="CL55" t="s">
        <v>328</v>
      </c>
      <c r="CO55" t="s">
        <v>313</v>
      </c>
      <c r="CP55">
        <v>848.15300000000002</v>
      </c>
      <c r="CQ55" t="s">
        <v>329</v>
      </c>
      <c r="CT55" t="s">
        <v>313</v>
      </c>
      <c r="CU55">
        <v>1313.2809999999999</v>
      </c>
      <c r="CV55" t="s">
        <v>313</v>
      </c>
      <c r="CY55" t="s">
        <v>313</v>
      </c>
      <c r="CZ55">
        <v>4180.34</v>
      </c>
      <c r="DA55" t="s">
        <v>313</v>
      </c>
      <c r="DD55" t="s">
        <v>313</v>
      </c>
      <c r="DE55">
        <v>98.158000000000001</v>
      </c>
      <c r="DF55" t="s">
        <v>330</v>
      </c>
      <c r="DI55" t="s">
        <v>313</v>
      </c>
      <c r="DJ55">
        <v>5707.4470000000001</v>
      </c>
      <c r="DK55" t="s">
        <v>306</v>
      </c>
      <c r="DN55" t="s">
        <v>313</v>
      </c>
      <c r="DO55">
        <v>684.03099999999995</v>
      </c>
      <c r="DP55" t="s">
        <v>375</v>
      </c>
      <c r="DS55" t="s">
        <v>313</v>
      </c>
      <c r="DT55">
        <v>0</v>
      </c>
      <c r="DU55" t="s">
        <v>332</v>
      </c>
      <c r="DV55">
        <v>100</v>
      </c>
      <c r="DW55">
        <v>9311.3469999999998</v>
      </c>
      <c r="DX55" t="s">
        <v>332</v>
      </c>
      <c r="DY55">
        <v>4158.6589999999997</v>
      </c>
      <c r="DZ55" t="s">
        <v>328</v>
      </c>
      <c r="EC55" t="s">
        <v>313</v>
      </c>
      <c r="ED55">
        <v>0</v>
      </c>
      <c r="EE55" t="s">
        <v>306</v>
      </c>
      <c r="EF55">
        <v>91.85</v>
      </c>
      <c r="EG55">
        <v>8552.4419999999991</v>
      </c>
      <c r="EH55" t="s">
        <v>306</v>
      </c>
      <c r="EI55">
        <v>110.968</v>
      </c>
      <c r="EJ55" t="s">
        <v>333</v>
      </c>
      <c r="EM55" t="s">
        <v>313</v>
      </c>
      <c r="EN55">
        <v>5300.2340000000004</v>
      </c>
      <c r="EO55" t="s">
        <v>334</v>
      </c>
      <c r="ER55" t="s">
        <v>313</v>
      </c>
      <c r="ES55">
        <v>5126.9970000000003</v>
      </c>
      <c r="ET55" t="s">
        <v>313</v>
      </c>
      <c r="EW55" t="s">
        <v>313</v>
      </c>
      <c r="EX55">
        <v>5788.29</v>
      </c>
      <c r="EY55" t="s">
        <v>313</v>
      </c>
      <c r="FB55" t="s">
        <v>313</v>
      </c>
      <c r="FC55">
        <v>5275.4380000000001</v>
      </c>
      <c r="FD55" t="s">
        <v>376</v>
      </c>
      <c r="FG55" t="s">
        <v>313</v>
      </c>
      <c r="FH55">
        <v>2246.085</v>
      </c>
      <c r="FI55" t="s">
        <v>328</v>
      </c>
      <c r="FL55" t="s">
        <v>313</v>
      </c>
      <c r="FM55">
        <v>5208.0069999999996</v>
      </c>
      <c r="FN55" t="s">
        <v>328</v>
      </c>
      <c r="FQ55" t="s">
        <v>313</v>
      </c>
      <c r="FR55">
        <v>5178.893</v>
      </c>
      <c r="FS55" t="s">
        <v>306</v>
      </c>
      <c r="FV55" t="s">
        <v>313</v>
      </c>
      <c r="FW55">
        <v>1338.1420000000001</v>
      </c>
      <c r="FX55" t="s">
        <v>328</v>
      </c>
      <c r="GA55" t="s">
        <v>313</v>
      </c>
      <c r="GB55">
        <v>1518.2560000000001</v>
      </c>
      <c r="GC55" t="s">
        <v>336</v>
      </c>
      <c r="GF55" t="s">
        <v>313</v>
      </c>
      <c r="GG55">
        <v>9681.1319999999996</v>
      </c>
      <c r="GH55" t="s">
        <v>328</v>
      </c>
      <c r="GK55" t="s">
        <v>313</v>
      </c>
      <c r="GL55">
        <v>200.65</v>
      </c>
      <c r="GM55" t="s">
        <v>337</v>
      </c>
      <c r="GP55" t="s">
        <v>313</v>
      </c>
      <c r="GQ55">
        <v>5698.4889999999996</v>
      </c>
      <c r="GR55" t="s">
        <v>338</v>
      </c>
      <c r="GU55" t="s">
        <v>313</v>
      </c>
      <c r="GV55">
        <v>777.00599999999997</v>
      </c>
      <c r="GW55" t="s">
        <v>313</v>
      </c>
      <c r="GZ55" t="s">
        <v>313</v>
      </c>
      <c r="HA55">
        <v>20885.756000000001</v>
      </c>
      <c r="HB55" t="s">
        <v>339</v>
      </c>
      <c r="HE55" t="s">
        <v>313</v>
      </c>
      <c r="HF55">
        <v>2547.183</v>
      </c>
      <c r="HG55" t="s">
        <v>328</v>
      </c>
      <c r="HJ55" t="s">
        <v>313</v>
      </c>
      <c r="HK55">
        <v>5873.1629999999996</v>
      </c>
      <c r="HL55" t="s">
        <v>328</v>
      </c>
      <c r="HO55" t="s">
        <v>313</v>
      </c>
      <c r="HP55">
        <v>225.256</v>
      </c>
      <c r="HQ55" t="s">
        <v>328</v>
      </c>
      <c r="HT55" t="s">
        <v>313</v>
      </c>
      <c r="HU55">
        <v>10189.69</v>
      </c>
      <c r="HV55" t="s">
        <v>340</v>
      </c>
      <c r="HY55" t="s">
        <v>313</v>
      </c>
      <c r="HZ55">
        <v>291.30500000000001</v>
      </c>
      <c r="IA55" t="s">
        <v>327</v>
      </c>
      <c r="ID55" t="s">
        <v>313</v>
      </c>
      <c r="IE55">
        <v>0</v>
      </c>
      <c r="IF55" t="s">
        <v>306</v>
      </c>
      <c r="IG55">
        <v>100</v>
      </c>
      <c r="IH55">
        <v>9311.3469999999998</v>
      </c>
      <c r="II55" t="s">
        <v>306</v>
      </c>
      <c r="IJ55">
        <v>201.00399999999999</v>
      </c>
      <c r="IK55" t="s">
        <v>2332</v>
      </c>
      <c r="IN55" t="s">
        <v>313</v>
      </c>
    </row>
    <row r="56" spans="1:248">
      <c r="A56">
        <v>47</v>
      </c>
      <c r="B56" t="s">
        <v>748</v>
      </c>
      <c r="C56" t="s">
        <v>749</v>
      </c>
      <c r="D56" t="s">
        <v>750</v>
      </c>
      <c r="E56" t="s">
        <v>751</v>
      </c>
      <c r="F56" t="s">
        <v>752</v>
      </c>
      <c r="G56" t="s">
        <v>522</v>
      </c>
      <c r="H56" t="s">
        <v>753</v>
      </c>
      <c r="I56" t="s">
        <v>313</v>
      </c>
      <c r="J56" t="s">
        <v>346</v>
      </c>
      <c r="K56" t="s">
        <v>313</v>
      </c>
      <c r="L56" t="s">
        <v>313</v>
      </c>
      <c r="M56">
        <v>54</v>
      </c>
      <c r="N56">
        <v>5551.768</v>
      </c>
      <c r="O56" t="s">
        <v>314</v>
      </c>
      <c r="R56" t="s">
        <v>313</v>
      </c>
      <c r="S56">
        <v>4628.1670000000004</v>
      </c>
      <c r="T56" t="s">
        <v>315</v>
      </c>
      <c r="W56" t="s">
        <v>313</v>
      </c>
      <c r="X56">
        <v>482.24799999999999</v>
      </c>
      <c r="Y56" t="s">
        <v>316</v>
      </c>
      <c r="AB56" t="s">
        <v>313</v>
      </c>
      <c r="AC56">
        <v>239.64599999999999</v>
      </c>
      <c r="AD56" t="s">
        <v>317</v>
      </c>
      <c r="AG56" t="s">
        <v>313</v>
      </c>
      <c r="AH56">
        <v>0</v>
      </c>
      <c r="AI56" t="s">
        <v>318</v>
      </c>
      <c r="AJ56">
        <v>0.59899999999999998</v>
      </c>
      <c r="AK56">
        <v>191.74199999999999</v>
      </c>
      <c r="AL56" t="s">
        <v>318</v>
      </c>
      <c r="AM56">
        <v>0</v>
      </c>
      <c r="AN56" t="s">
        <v>319</v>
      </c>
      <c r="AO56">
        <v>99.400999999999996</v>
      </c>
      <c r="AP56">
        <v>31831.031999999999</v>
      </c>
      <c r="AQ56" t="s">
        <v>319</v>
      </c>
      <c r="AR56">
        <v>2012.1389999999999</v>
      </c>
      <c r="AS56" t="s">
        <v>402</v>
      </c>
      <c r="AV56" t="s">
        <v>313</v>
      </c>
      <c r="AW56">
        <v>0</v>
      </c>
      <c r="AX56" t="s">
        <v>354</v>
      </c>
      <c r="AY56">
        <v>1.7999999999999999E-2</v>
      </c>
      <c r="AZ56">
        <v>5.6589999999999998</v>
      </c>
      <c r="BA56" t="s">
        <v>354</v>
      </c>
      <c r="BB56">
        <v>0</v>
      </c>
      <c r="BC56" t="s">
        <v>390</v>
      </c>
      <c r="BD56">
        <v>2.1000000000000001E-2</v>
      </c>
      <c r="BE56">
        <v>6.7039999999999997</v>
      </c>
      <c r="BF56" t="s">
        <v>390</v>
      </c>
      <c r="BG56">
        <v>22.166</v>
      </c>
      <c r="BH56" t="s">
        <v>391</v>
      </c>
      <c r="BK56" t="s">
        <v>313</v>
      </c>
      <c r="BL56">
        <v>1261.9770000000001</v>
      </c>
      <c r="BM56" t="s">
        <v>392</v>
      </c>
      <c r="BP56" t="s">
        <v>313</v>
      </c>
      <c r="BQ56">
        <v>1801.47</v>
      </c>
      <c r="BR56" t="s">
        <v>325</v>
      </c>
      <c r="BU56" t="s">
        <v>313</v>
      </c>
      <c r="BV56">
        <v>139.22800000000001</v>
      </c>
      <c r="BW56" t="s">
        <v>326</v>
      </c>
      <c r="BZ56" t="s">
        <v>313</v>
      </c>
      <c r="CA56">
        <v>821.22400000000005</v>
      </c>
      <c r="CB56" t="s">
        <v>327</v>
      </c>
      <c r="CE56" t="s">
        <v>313</v>
      </c>
      <c r="CF56">
        <v>0</v>
      </c>
      <c r="CG56" t="s">
        <v>328</v>
      </c>
      <c r="CH56">
        <v>2.1000000000000001E-2</v>
      </c>
      <c r="CI56">
        <v>6.5670000000000002</v>
      </c>
      <c r="CJ56" t="s">
        <v>328</v>
      </c>
      <c r="CK56">
        <v>1177.52</v>
      </c>
      <c r="CL56" t="s">
        <v>328</v>
      </c>
      <c r="CO56" t="s">
        <v>313</v>
      </c>
      <c r="CP56">
        <v>196.03399999999999</v>
      </c>
      <c r="CQ56" t="s">
        <v>383</v>
      </c>
      <c r="CT56" t="s">
        <v>313</v>
      </c>
      <c r="CU56">
        <v>0</v>
      </c>
      <c r="CV56" t="s">
        <v>313</v>
      </c>
      <c r="CW56">
        <v>87.019000000000005</v>
      </c>
      <c r="CX56">
        <v>27865.853999999999</v>
      </c>
      <c r="CY56" t="s">
        <v>313</v>
      </c>
      <c r="CZ56">
        <v>105.349</v>
      </c>
      <c r="DA56" t="s">
        <v>313</v>
      </c>
      <c r="DD56" t="s">
        <v>313</v>
      </c>
      <c r="DE56">
        <v>257.39</v>
      </c>
      <c r="DF56" t="s">
        <v>330</v>
      </c>
      <c r="DI56" t="s">
        <v>313</v>
      </c>
      <c r="DJ56">
        <v>1949.7270000000001</v>
      </c>
      <c r="DK56" t="s">
        <v>306</v>
      </c>
      <c r="DN56" t="s">
        <v>313</v>
      </c>
      <c r="DO56">
        <v>1527.999</v>
      </c>
      <c r="DP56" t="s">
        <v>321</v>
      </c>
      <c r="DS56" t="s">
        <v>313</v>
      </c>
      <c r="DT56">
        <v>0</v>
      </c>
      <c r="DU56" t="s">
        <v>332</v>
      </c>
      <c r="DV56">
        <v>15.916</v>
      </c>
      <c r="DW56">
        <v>5096.7349999999997</v>
      </c>
      <c r="DX56" t="s">
        <v>332</v>
      </c>
      <c r="DY56">
        <v>0</v>
      </c>
      <c r="DZ56" t="s">
        <v>328</v>
      </c>
      <c r="EA56">
        <v>8.9999999999999993E-3</v>
      </c>
      <c r="EB56">
        <v>2.9580000000000002</v>
      </c>
      <c r="EC56" t="s">
        <v>328</v>
      </c>
      <c r="ED56">
        <v>2934.002</v>
      </c>
      <c r="EE56" t="s">
        <v>306</v>
      </c>
      <c r="EH56" t="s">
        <v>313</v>
      </c>
      <c r="EI56">
        <v>165.69499999999999</v>
      </c>
      <c r="EJ56" t="s">
        <v>333</v>
      </c>
      <c r="EM56" t="s">
        <v>313</v>
      </c>
      <c r="EN56">
        <v>3667.8290000000002</v>
      </c>
      <c r="EO56" t="s">
        <v>394</v>
      </c>
      <c r="ER56" t="s">
        <v>313</v>
      </c>
      <c r="ES56">
        <v>658.89499999999998</v>
      </c>
      <c r="ET56" t="s">
        <v>313</v>
      </c>
      <c r="EW56" t="s">
        <v>313</v>
      </c>
      <c r="EX56">
        <v>2223.0520000000001</v>
      </c>
      <c r="EY56" t="s">
        <v>313</v>
      </c>
      <c r="FB56" t="s">
        <v>313</v>
      </c>
      <c r="FC56">
        <v>3396.0010000000002</v>
      </c>
      <c r="FD56" t="s">
        <v>335</v>
      </c>
      <c r="FG56" t="s">
        <v>313</v>
      </c>
      <c r="FH56">
        <v>2204.9740000000002</v>
      </c>
      <c r="FI56" t="s">
        <v>328</v>
      </c>
      <c r="FL56" t="s">
        <v>313</v>
      </c>
      <c r="FM56">
        <v>722.00800000000004</v>
      </c>
      <c r="FN56" t="s">
        <v>328</v>
      </c>
      <c r="FQ56" t="s">
        <v>313</v>
      </c>
      <c r="FR56">
        <v>1123.8579999999999</v>
      </c>
      <c r="FS56" t="s">
        <v>306</v>
      </c>
      <c r="FV56" t="s">
        <v>313</v>
      </c>
      <c r="FW56">
        <v>37.262</v>
      </c>
      <c r="FX56" t="s">
        <v>328</v>
      </c>
      <c r="GA56" t="s">
        <v>313</v>
      </c>
      <c r="GB56">
        <v>1282.818</v>
      </c>
      <c r="GC56" t="s">
        <v>395</v>
      </c>
      <c r="GF56" t="s">
        <v>313</v>
      </c>
      <c r="GG56">
        <v>8737.2790000000005</v>
      </c>
      <c r="GH56" t="s">
        <v>328</v>
      </c>
      <c r="GK56" t="s">
        <v>313</v>
      </c>
      <c r="GL56">
        <v>821.64599999999996</v>
      </c>
      <c r="GM56" t="s">
        <v>337</v>
      </c>
      <c r="GP56" t="s">
        <v>313</v>
      </c>
      <c r="GQ56">
        <v>1832.0640000000001</v>
      </c>
      <c r="GR56" t="s">
        <v>365</v>
      </c>
      <c r="GU56" t="s">
        <v>313</v>
      </c>
      <c r="GV56">
        <v>1.5249999999999999</v>
      </c>
      <c r="GW56" t="s">
        <v>313</v>
      </c>
      <c r="GZ56" t="s">
        <v>313</v>
      </c>
      <c r="HA56">
        <v>16376.183000000001</v>
      </c>
      <c r="HB56" t="s">
        <v>339</v>
      </c>
      <c r="HE56" t="s">
        <v>313</v>
      </c>
      <c r="HF56">
        <v>1996.6859999999999</v>
      </c>
      <c r="HG56" t="s">
        <v>328</v>
      </c>
      <c r="HJ56" t="s">
        <v>313</v>
      </c>
      <c r="HK56">
        <v>2107.0070000000001</v>
      </c>
      <c r="HL56" t="s">
        <v>328</v>
      </c>
      <c r="HO56" t="s">
        <v>313</v>
      </c>
      <c r="HP56">
        <v>24.283999999999999</v>
      </c>
      <c r="HQ56" t="s">
        <v>328</v>
      </c>
      <c r="HT56" t="s">
        <v>313</v>
      </c>
      <c r="HU56">
        <v>14355.941000000001</v>
      </c>
      <c r="HV56" t="s">
        <v>340</v>
      </c>
      <c r="HY56" t="s">
        <v>313</v>
      </c>
      <c r="HZ56">
        <v>493.56299999999999</v>
      </c>
      <c r="IA56" t="s">
        <v>327</v>
      </c>
      <c r="ID56" t="s">
        <v>313</v>
      </c>
      <c r="IE56">
        <v>0</v>
      </c>
      <c r="IF56" t="s">
        <v>306</v>
      </c>
      <c r="IG56">
        <v>100</v>
      </c>
      <c r="IH56">
        <v>32022.774000000001</v>
      </c>
      <c r="II56" t="s">
        <v>306</v>
      </c>
      <c r="IJ56">
        <v>0</v>
      </c>
      <c r="IK56" t="s">
        <v>2332</v>
      </c>
      <c r="IL56">
        <v>22.497</v>
      </c>
      <c r="IM56">
        <v>7204.0789999999997</v>
      </c>
      <c r="IN56" t="s">
        <v>2332</v>
      </c>
    </row>
    <row r="57" spans="1:248">
      <c r="A57">
        <v>48</v>
      </c>
      <c r="B57" t="s">
        <v>754</v>
      </c>
      <c r="C57" t="s">
        <v>755</v>
      </c>
      <c r="D57" t="s">
        <v>756</v>
      </c>
      <c r="E57" t="s">
        <v>757</v>
      </c>
      <c r="F57" t="s">
        <v>758</v>
      </c>
      <c r="G57" t="s">
        <v>522</v>
      </c>
      <c r="H57" t="s">
        <v>759</v>
      </c>
      <c r="I57" t="s">
        <v>313</v>
      </c>
      <c r="J57" t="s">
        <v>313</v>
      </c>
      <c r="K57" t="s">
        <v>346</v>
      </c>
      <c r="L57" t="s">
        <v>313</v>
      </c>
      <c r="M57">
        <v>55</v>
      </c>
      <c r="N57">
        <v>3344.0120000000002</v>
      </c>
      <c r="O57" t="s">
        <v>314</v>
      </c>
      <c r="R57" t="s">
        <v>313</v>
      </c>
      <c r="S57">
        <v>7040.2359999999999</v>
      </c>
      <c r="T57" t="s">
        <v>315</v>
      </c>
      <c r="W57" t="s">
        <v>313</v>
      </c>
      <c r="X57">
        <v>0</v>
      </c>
      <c r="Y57" t="s">
        <v>316</v>
      </c>
      <c r="Z57">
        <v>100</v>
      </c>
      <c r="AA57">
        <v>4171.4390000000003</v>
      </c>
      <c r="AB57" t="s">
        <v>316</v>
      </c>
      <c r="AC57">
        <v>1499.5050000000001</v>
      </c>
      <c r="AD57" t="s">
        <v>317</v>
      </c>
      <c r="AG57" t="s">
        <v>313</v>
      </c>
      <c r="AH57">
        <v>1321.414</v>
      </c>
      <c r="AI57" t="s">
        <v>318</v>
      </c>
      <c r="AL57" t="s">
        <v>313</v>
      </c>
      <c r="AM57">
        <v>1703.83</v>
      </c>
      <c r="AN57" t="s">
        <v>361</v>
      </c>
      <c r="AQ57" t="s">
        <v>313</v>
      </c>
      <c r="AR57">
        <v>1181.7380000000001</v>
      </c>
      <c r="AS57" t="s">
        <v>320</v>
      </c>
      <c r="AV57" t="s">
        <v>313</v>
      </c>
      <c r="AW57">
        <v>0</v>
      </c>
      <c r="AX57" t="s">
        <v>321</v>
      </c>
      <c r="AY57">
        <v>100</v>
      </c>
      <c r="AZ57">
        <v>4171.4359999999997</v>
      </c>
      <c r="BA57" t="s">
        <v>321</v>
      </c>
      <c r="BB57">
        <v>386.62</v>
      </c>
      <c r="BC57" t="s">
        <v>322</v>
      </c>
      <c r="BF57" t="s">
        <v>313</v>
      </c>
      <c r="BG57">
        <v>171.79900000000001</v>
      </c>
      <c r="BH57" t="s">
        <v>323</v>
      </c>
      <c r="BK57" t="s">
        <v>313</v>
      </c>
      <c r="BL57">
        <v>2912.8530000000001</v>
      </c>
      <c r="BM57" t="s">
        <v>324</v>
      </c>
      <c r="BP57" t="s">
        <v>313</v>
      </c>
      <c r="BQ57">
        <v>4269.8649999999998</v>
      </c>
      <c r="BR57" t="s">
        <v>325</v>
      </c>
      <c r="BU57" t="s">
        <v>313</v>
      </c>
      <c r="BV57">
        <v>2093.7240000000002</v>
      </c>
      <c r="BW57" t="s">
        <v>326</v>
      </c>
      <c r="BZ57" t="s">
        <v>313</v>
      </c>
      <c r="CA57">
        <v>1156.982</v>
      </c>
      <c r="CB57" t="s">
        <v>362</v>
      </c>
      <c r="CE57" t="s">
        <v>313</v>
      </c>
      <c r="CF57">
        <v>0</v>
      </c>
      <c r="CG57" t="s">
        <v>328</v>
      </c>
      <c r="CH57">
        <v>100</v>
      </c>
      <c r="CI57">
        <v>4171.4359999999997</v>
      </c>
      <c r="CJ57" t="s">
        <v>328</v>
      </c>
      <c r="CK57">
        <v>3632.4830000000002</v>
      </c>
      <c r="CL57" t="s">
        <v>328</v>
      </c>
      <c r="CO57" t="s">
        <v>313</v>
      </c>
      <c r="CP57">
        <v>2473.8739999999998</v>
      </c>
      <c r="CQ57" t="s">
        <v>383</v>
      </c>
      <c r="CT57" t="s">
        <v>313</v>
      </c>
      <c r="CU57">
        <v>1146.1379999999999</v>
      </c>
      <c r="CV57" t="s">
        <v>313</v>
      </c>
      <c r="CY57" t="s">
        <v>313</v>
      </c>
      <c r="CZ57">
        <v>1993.16</v>
      </c>
      <c r="DA57" t="s">
        <v>313</v>
      </c>
      <c r="DD57" t="s">
        <v>313</v>
      </c>
      <c r="DE57">
        <v>366.54300000000001</v>
      </c>
      <c r="DF57" t="s">
        <v>347</v>
      </c>
      <c r="DI57" t="s">
        <v>313</v>
      </c>
      <c r="DJ57">
        <v>4421.1779999999999</v>
      </c>
      <c r="DK57" t="s">
        <v>306</v>
      </c>
      <c r="DN57" t="s">
        <v>313</v>
      </c>
      <c r="DO57">
        <v>655.61099999999999</v>
      </c>
      <c r="DP57" t="s">
        <v>331</v>
      </c>
      <c r="DS57" t="s">
        <v>313</v>
      </c>
      <c r="DT57">
        <v>0</v>
      </c>
      <c r="DU57" t="s">
        <v>332</v>
      </c>
      <c r="DV57">
        <v>100</v>
      </c>
      <c r="DW57">
        <v>4171.4390000000003</v>
      </c>
      <c r="DX57" t="s">
        <v>332</v>
      </c>
      <c r="DY57">
        <v>2164.7139999999999</v>
      </c>
      <c r="DZ57" t="s">
        <v>328</v>
      </c>
      <c r="EC57" t="s">
        <v>313</v>
      </c>
      <c r="ED57">
        <v>575.702</v>
      </c>
      <c r="EE57" t="s">
        <v>306</v>
      </c>
      <c r="EH57" t="s">
        <v>313</v>
      </c>
      <c r="EI57">
        <v>334.01600000000002</v>
      </c>
      <c r="EJ57" t="s">
        <v>333</v>
      </c>
      <c r="EM57" t="s">
        <v>313</v>
      </c>
      <c r="EN57">
        <v>2009.836</v>
      </c>
      <c r="EO57" t="s">
        <v>334</v>
      </c>
      <c r="ER57" t="s">
        <v>313</v>
      </c>
      <c r="ES57">
        <v>2944.3180000000002</v>
      </c>
      <c r="ET57" t="s">
        <v>313</v>
      </c>
      <c r="EW57" t="s">
        <v>313</v>
      </c>
      <c r="EX57">
        <v>4692.6369999999997</v>
      </c>
      <c r="EY57" t="s">
        <v>313</v>
      </c>
      <c r="FB57" t="s">
        <v>313</v>
      </c>
      <c r="FC57">
        <v>3022.8409999999999</v>
      </c>
      <c r="FD57" t="s">
        <v>335</v>
      </c>
      <c r="FG57" t="s">
        <v>313</v>
      </c>
      <c r="FH57">
        <v>983.04300000000001</v>
      </c>
      <c r="FI57" t="s">
        <v>328</v>
      </c>
      <c r="FL57" t="s">
        <v>313</v>
      </c>
      <c r="FM57">
        <v>2896.9459999999999</v>
      </c>
      <c r="FN57" t="s">
        <v>328</v>
      </c>
      <c r="FQ57" t="s">
        <v>313</v>
      </c>
      <c r="FR57">
        <v>1924.559</v>
      </c>
      <c r="FS57" t="s">
        <v>306</v>
      </c>
      <c r="FV57" t="s">
        <v>313</v>
      </c>
      <c r="FW57">
        <v>2301.9540000000002</v>
      </c>
      <c r="FX57" t="s">
        <v>328</v>
      </c>
      <c r="GA57" t="s">
        <v>313</v>
      </c>
      <c r="GB57">
        <v>2977.4929999999999</v>
      </c>
      <c r="GC57" t="s">
        <v>336</v>
      </c>
      <c r="GF57" t="s">
        <v>313</v>
      </c>
      <c r="GG57">
        <v>10872.362999999999</v>
      </c>
      <c r="GH57" t="s">
        <v>328</v>
      </c>
      <c r="GK57" t="s">
        <v>313</v>
      </c>
      <c r="GL57">
        <v>1850.864</v>
      </c>
      <c r="GM57" t="s">
        <v>384</v>
      </c>
      <c r="GP57" t="s">
        <v>313</v>
      </c>
      <c r="GQ57">
        <v>4288.5389999999998</v>
      </c>
      <c r="GR57" t="s">
        <v>365</v>
      </c>
      <c r="GU57" t="s">
        <v>313</v>
      </c>
      <c r="GV57">
        <v>2069.0430000000001</v>
      </c>
      <c r="GW57" t="s">
        <v>313</v>
      </c>
      <c r="GZ57" t="s">
        <v>313</v>
      </c>
      <c r="HA57">
        <v>17717.819</v>
      </c>
      <c r="HB57" t="s">
        <v>339</v>
      </c>
      <c r="HE57" t="s">
        <v>313</v>
      </c>
      <c r="HF57">
        <v>4464.0609999999997</v>
      </c>
      <c r="HG57" t="s">
        <v>328</v>
      </c>
      <c r="HJ57" t="s">
        <v>313</v>
      </c>
      <c r="HK57">
        <v>4575.2449999999999</v>
      </c>
      <c r="HL57" t="s">
        <v>328</v>
      </c>
      <c r="HO57" t="s">
        <v>313</v>
      </c>
      <c r="HP57">
        <v>0</v>
      </c>
      <c r="HQ57" t="s">
        <v>328</v>
      </c>
      <c r="HR57">
        <v>100</v>
      </c>
      <c r="HS57">
        <v>4171.4390000000003</v>
      </c>
      <c r="HT57" t="s">
        <v>328</v>
      </c>
      <c r="HU57">
        <v>12718.232</v>
      </c>
      <c r="HV57" t="s">
        <v>340</v>
      </c>
      <c r="HY57" t="s">
        <v>313</v>
      </c>
      <c r="HZ57">
        <v>1697.893</v>
      </c>
      <c r="IA57" t="s">
        <v>327</v>
      </c>
      <c r="ID57" t="s">
        <v>313</v>
      </c>
      <c r="IE57">
        <v>0</v>
      </c>
      <c r="IF57" t="s">
        <v>306</v>
      </c>
      <c r="IG57">
        <v>100</v>
      </c>
      <c r="IH57">
        <v>4171.4390000000003</v>
      </c>
      <c r="II57" t="s">
        <v>306</v>
      </c>
      <c r="IJ57">
        <v>232.06700000000001</v>
      </c>
      <c r="IK57" t="s">
        <v>2332</v>
      </c>
      <c r="IN57" t="s">
        <v>313</v>
      </c>
    </row>
    <row r="58" spans="1:248">
      <c r="A58">
        <v>49</v>
      </c>
      <c r="B58" t="s">
        <v>760</v>
      </c>
      <c r="C58" t="s">
        <v>761</v>
      </c>
      <c r="D58" t="s">
        <v>762</v>
      </c>
      <c r="E58" t="s">
        <v>763</v>
      </c>
      <c r="F58" t="s">
        <v>764</v>
      </c>
      <c r="G58" t="s">
        <v>522</v>
      </c>
      <c r="H58" t="s">
        <v>765</v>
      </c>
      <c r="I58" t="s">
        <v>313</v>
      </c>
      <c r="J58" t="s">
        <v>313</v>
      </c>
      <c r="K58" t="s">
        <v>313</v>
      </c>
      <c r="L58" t="s">
        <v>313</v>
      </c>
      <c r="M58">
        <v>56</v>
      </c>
      <c r="N58">
        <v>6656.2039999999997</v>
      </c>
      <c r="O58" t="s">
        <v>314</v>
      </c>
      <c r="R58" t="s">
        <v>313</v>
      </c>
      <c r="S58">
        <v>3800.2089999999998</v>
      </c>
      <c r="T58" t="s">
        <v>315</v>
      </c>
      <c r="W58" t="s">
        <v>313</v>
      </c>
      <c r="X58">
        <v>665.09900000000005</v>
      </c>
      <c r="Y58" t="s">
        <v>316</v>
      </c>
      <c r="AB58" t="s">
        <v>313</v>
      </c>
      <c r="AC58">
        <v>1134.8209999999999</v>
      </c>
      <c r="AD58" t="s">
        <v>317</v>
      </c>
      <c r="AG58" t="s">
        <v>313</v>
      </c>
      <c r="AH58">
        <v>309.512</v>
      </c>
      <c r="AI58" t="s">
        <v>401</v>
      </c>
      <c r="AL58" t="s">
        <v>313</v>
      </c>
      <c r="AM58">
        <v>0</v>
      </c>
      <c r="AN58" t="s">
        <v>319</v>
      </c>
      <c r="AO58">
        <v>100</v>
      </c>
      <c r="AP58">
        <v>1653.1859999999999</v>
      </c>
      <c r="AQ58" t="s">
        <v>319</v>
      </c>
      <c r="AR58">
        <v>1090.895</v>
      </c>
      <c r="AS58" t="s">
        <v>402</v>
      </c>
      <c r="AV58" t="s">
        <v>313</v>
      </c>
      <c r="AW58">
        <v>998.798</v>
      </c>
      <c r="AX58" t="s">
        <v>354</v>
      </c>
      <c r="BA58" t="s">
        <v>313</v>
      </c>
      <c r="BB58">
        <v>633.17600000000004</v>
      </c>
      <c r="BC58" t="s">
        <v>322</v>
      </c>
      <c r="BF58" t="s">
        <v>313</v>
      </c>
      <c r="BG58">
        <v>103.744</v>
      </c>
      <c r="BH58" t="s">
        <v>766</v>
      </c>
      <c r="BK58" t="s">
        <v>313</v>
      </c>
      <c r="BL58">
        <v>192.03100000000001</v>
      </c>
      <c r="BM58" t="s">
        <v>404</v>
      </c>
      <c r="BP58" t="s">
        <v>313</v>
      </c>
      <c r="BQ58">
        <v>803.24300000000005</v>
      </c>
      <c r="BR58" t="s">
        <v>325</v>
      </c>
      <c r="BU58" t="s">
        <v>313</v>
      </c>
      <c r="BV58">
        <v>571.78700000000003</v>
      </c>
      <c r="BW58" t="s">
        <v>413</v>
      </c>
      <c r="BZ58" t="s">
        <v>313</v>
      </c>
      <c r="CA58">
        <v>751.21</v>
      </c>
      <c r="CB58" t="s">
        <v>426</v>
      </c>
      <c r="CE58" t="s">
        <v>313</v>
      </c>
      <c r="CF58">
        <v>633.17999999999995</v>
      </c>
      <c r="CG58" t="s">
        <v>328</v>
      </c>
      <c r="CJ58" t="s">
        <v>313</v>
      </c>
      <c r="CK58">
        <v>170.56700000000001</v>
      </c>
      <c r="CL58" t="s">
        <v>328</v>
      </c>
      <c r="CO58" t="s">
        <v>313</v>
      </c>
      <c r="CP58">
        <v>387.44099999999997</v>
      </c>
      <c r="CQ58" t="s">
        <v>415</v>
      </c>
      <c r="CT58" t="s">
        <v>313</v>
      </c>
      <c r="CU58">
        <v>221.78800000000001</v>
      </c>
      <c r="CV58" t="s">
        <v>313</v>
      </c>
      <c r="CY58" t="s">
        <v>313</v>
      </c>
      <c r="CZ58">
        <v>199.49700000000001</v>
      </c>
      <c r="DA58" t="s">
        <v>313</v>
      </c>
      <c r="DD58" t="s">
        <v>313</v>
      </c>
      <c r="DE58">
        <v>1524.836</v>
      </c>
      <c r="DF58" t="s">
        <v>330</v>
      </c>
      <c r="DI58" t="s">
        <v>313</v>
      </c>
      <c r="DJ58">
        <v>978.23400000000004</v>
      </c>
      <c r="DK58" t="s">
        <v>306</v>
      </c>
      <c r="DN58" t="s">
        <v>313</v>
      </c>
      <c r="DO58">
        <v>820.01</v>
      </c>
      <c r="DP58" t="s">
        <v>321</v>
      </c>
      <c r="DS58" t="s">
        <v>313</v>
      </c>
      <c r="DT58">
        <v>188.202</v>
      </c>
      <c r="DU58" t="s">
        <v>332</v>
      </c>
      <c r="DX58" t="s">
        <v>313</v>
      </c>
      <c r="DY58">
        <v>1195.4829999999999</v>
      </c>
      <c r="DZ58" t="s">
        <v>328</v>
      </c>
      <c r="EC58" t="s">
        <v>313</v>
      </c>
      <c r="ED58">
        <v>4149.3450000000003</v>
      </c>
      <c r="EE58" t="s">
        <v>306</v>
      </c>
      <c r="EH58" t="s">
        <v>313</v>
      </c>
      <c r="EI58">
        <v>254.55500000000001</v>
      </c>
      <c r="EJ58" t="s">
        <v>333</v>
      </c>
      <c r="EM58" t="s">
        <v>313</v>
      </c>
      <c r="EN58">
        <v>3383.0569999999998</v>
      </c>
      <c r="EO58" t="s">
        <v>394</v>
      </c>
      <c r="ER58" t="s">
        <v>313</v>
      </c>
      <c r="ES58">
        <v>230.06399999999999</v>
      </c>
      <c r="ET58" t="s">
        <v>313</v>
      </c>
      <c r="EW58" t="s">
        <v>313</v>
      </c>
      <c r="EX58">
        <v>1316.3620000000001</v>
      </c>
      <c r="EY58" t="s">
        <v>313</v>
      </c>
      <c r="FB58" t="s">
        <v>313</v>
      </c>
      <c r="FC58">
        <v>3523.2240000000002</v>
      </c>
      <c r="FD58" t="s">
        <v>335</v>
      </c>
      <c r="FG58" t="s">
        <v>313</v>
      </c>
      <c r="FH58">
        <v>3476.585</v>
      </c>
      <c r="FI58" t="s">
        <v>328</v>
      </c>
      <c r="FL58" t="s">
        <v>313</v>
      </c>
      <c r="FM58">
        <v>141.589</v>
      </c>
      <c r="FN58" t="s">
        <v>328</v>
      </c>
      <c r="FQ58" t="s">
        <v>313</v>
      </c>
      <c r="FR58">
        <v>1487.712</v>
      </c>
      <c r="FS58" t="s">
        <v>306</v>
      </c>
      <c r="FV58" t="s">
        <v>313</v>
      </c>
      <c r="FW58">
        <v>0</v>
      </c>
      <c r="FX58" t="s">
        <v>328</v>
      </c>
      <c r="FY58">
        <v>99.998999999999995</v>
      </c>
      <c r="FZ58">
        <v>1653.174</v>
      </c>
      <c r="GA58" t="s">
        <v>328</v>
      </c>
      <c r="GB58">
        <v>256.70400000000001</v>
      </c>
      <c r="GC58" t="s">
        <v>395</v>
      </c>
      <c r="GF58" t="s">
        <v>313</v>
      </c>
      <c r="GG58">
        <v>8198.5</v>
      </c>
      <c r="GH58" t="s">
        <v>328</v>
      </c>
      <c r="GK58" t="s">
        <v>313</v>
      </c>
      <c r="GL58">
        <v>1598.2670000000001</v>
      </c>
      <c r="GM58" t="s">
        <v>384</v>
      </c>
      <c r="GP58" t="s">
        <v>313</v>
      </c>
      <c r="GQ58">
        <v>714.19399999999996</v>
      </c>
      <c r="GR58" t="s">
        <v>365</v>
      </c>
      <c r="GU58" t="s">
        <v>313</v>
      </c>
      <c r="GV58">
        <v>0</v>
      </c>
      <c r="GW58" t="s">
        <v>313</v>
      </c>
      <c r="GX58">
        <v>1E-3</v>
      </c>
      <c r="GY58">
        <v>1.2999999999999999E-2</v>
      </c>
      <c r="GZ58" t="s">
        <v>313</v>
      </c>
      <c r="HA58">
        <v>15625.986000000001</v>
      </c>
      <c r="HB58" t="s">
        <v>339</v>
      </c>
      <c r="HE58" t="s">
        <v>313</v>
      </c>
      <c r="HF58">
        <v>966.05200000000002</v>
      </c>
      <c r="HG58" t="s">
        <v>328</v>
      </c>
      <c r="HJ58" t="s">
        <v>313</v>
      </c>
      <c r="HK58">
        <v>1076.866</v>
      </c>
      <c r="HL58" t="s">
        <v>328</v>
      </c>
      <c r="HO58" t="s">
        <v>313</v>
      </c>
      <c r="HP58">
        <v>624.20100000000002</v>
      </c>
      <c r="HQ58" t="s">
        <v>328</v>
      </c>
      <c r="HT58" t="s">
        <v>313</v>
      </c>
      <c r="HU58">
        <v>15565.333000000001</v>
      </c>
      <c r="HV58" t="s">
        <v>340</v>
      </c>
      <c r="HY58" t="s">
        <v>313</v>
      </c>
      <c r="HZ58">
        <v>952.49300000000005</v>
      </c>
      <c r="IA58" t="s">
        <v>327</v>
      </c>
      <c r="ID58" t="s">
        <v>313</v>
      </c>
      <c r="IE58">
        <v>158.88</v>
      </c>
      <c r="IF58" t="s">
        <v>306</v>
      </c>
      <c r="II58" t="s">
        <v>313</v>
      </c>
      <c r="IJ58">
        <v>158.88</v>
      </c>
      <c r="IK58" t="s">
        <v>2332</v>
      </c>
      <c r="IN58" t="s">
        <v>313</v>
      </c>
    </row>
    <row r="59" spans="1:248">
      <c r="A59">
        <v>50</v>
      </c>
      <c r="B59" t="s">
        <v>682</v>
      </c>
      <c r="C59" t="s">
        <v>767</v>
      </c>
      <c r="D59" t="s">
        <v>768</v>
      </c>
      <c r="E59" t="s">
        <v>769</v>
      </c>
      <c r="F59" t="s">
        <v>770</v>
      </c>
      <c r="G59" t="s">
        <v>522</v>
      </c>
      <c r="H59" t="s">
        <v>771</v>
      </c>
      <c r="I59" t="s">
        <v>313</v>
      </c>
      <c r="J59" t="s">
        <v>313</v>
      </c>
      <c r="K59" t="s">
        <v>346</v>
      </c>
      <c r="L59" t="s">
        <v>313</v>
      </c>
      <c r="M59">
        <v>57</v>
      </c>
      <c r="N59">
        <v>5810.3339999999998</v>
      </c>
      <c r="O59" t="s">
        <v>314</v>
      </c>
      <c r="R59" t="s">
        <v>313</v>
      </c>
      <c r="S59">
        <v>4365.8959999999997</v>
      </c>
      <c r="T59" t="s">
        <v>315</v>
      </c>
      <c r="W59" t="s">
        <v>313</v>
      </c>
      <c r="X59">
        <v>286.92899999999997</v>
      </c>
      <c r="Y59" t="s">
        <v>316</v>
      </c>
      <c r="AB59" t="s">
        <v>313</v>
      </c>
      <c r="AC59">
        <v>300.08600000000001</v>
      </c>
      <c r="AD59" t="s">
        <v>317</v>
      </c>
      <c r="AG59" t="s">
        <v>313</v>
      </c>
      <c r="AH59">
        <v>61.048000000000002</v>
      </c>
      <c r="AI59" t="s">
        <v>401</v>
      </c>
      <c r="AL59" t="s">
        <v>313</v>
      </c>
      <c r="AM59">
        <v>0</v>
      </c>
      <c r="AN59" t="s">
        <v>319</v>
      </c>
      <c r="AO59">
        <v>100</v>
      </c>
      <c r="AP59">
        <v>22125.001</v>
      </c>
      <c r="AQ59" t="s">
        <v>319</v>
      </c>
      <c r="AR59">
        <v>1647.288</v>
      </c>
      <c r="AS59" t="s">
        <v>402</v>
      </c>
      <c r="AV59" t="s">
        <v>313</v>
      </c>
      <c r="AW59">
        <v>582.96299999999997</v>
      </c>
      <c r="AX59" t="s">
        <v>354</v>
      </c>
      <c r="BA59" t="s">
        <v>313</v>
      </c>
      <c r="BB59">
        <v>32.643999999999998</v>
      </c>
      <c r="BC59" t="s">
        <v>322</v>
      </c>
      <c r="BF59" t="s">
        <v>313</v>
      </c>
      <c r="BG59">
        <v>1.7869999999999999</v>
      </c>
      <c r="BH59" t="s">
        <v>772</v>
      </c>
      <c r="BK59" t="s">
        <v>313</v>
      </c>
      <c r="BL59">
        <v>794.33100000000002</v>
      </c>
      <c r="BM59" t="s">
        <v>404</v>
      </c>
      <c r="BP59" t="s">
        <v>313</v>
      </c>
      <c r="BQ59">
        <v>1377.3150000000001</v>
      </c>
      <c r="BR59" t="s">
        <v>325</v>
      </c>
      <c r="BU59" t="s">
        <v>313</v>
      </c>
      <c r="BV59">
        <v>444.34</v>
      </c>
      <c r="BW59" t="s">
        <v>326</v>
      </c>
      <c r="BZ59" t="s">
        <v>313</v>
      </c>
      <c r="CA59">
        <v>773.93499999999995</v>
      </c>
      <c r="CB59" t="s">
        <v>393</v>
      </c>
      <c r="CE59" t="s">
        <v>313</v>
      </c>
      <c r="CF59">
        <v>11.62</v>
      </c>
      <c r="CG59" t="s">
        <v>328</v>
      </c>
      <c r="CJ59" t="s">
        <v>313</v>
      </c>
      <c r="CK59">
        <v>773.24800000000005</v>
      </c>
      <c r="CL59" t="s">
        <v>328</v>
      </c>
      <c r="CO59" t="s">
        <v>313</v>
      </c>
      <c r="CP59">
        <v>163.196</v>
      </c>
      <c r="CQ59" t="s">
        <v>383</v>
      </c>
      <c r="CT59" t="s">
        <v>313</v>
      </c>
      <c r="CU59">
        <v>458.30799999999999</v>
      </c>
      <c r="CV59" t="s">
        <v>313</v>
      </c>
      <c r="CY59" t="s">
        <v>313</v>
      </c>
      <c r="CZ59">
        <v>9.7810000000000006</v>
      </c>
      <c r="DA59" t="s">
        <v>313</v>
      </c>
      <c r="DD59" t="s">
        <v>313</v>
      </c>
      <c r="DE59">
        <v>870.75199999999995</v>
      </c>
      <c r="DF59" t="s">
        <v>330</v>
      </c>
      <c r="DI59" t="s">
        <v>313</v>
      </c>
      <c r="DJ59">
        <v>1548.71</v>
      </c>
      <c r="DK59" t="s">
        <v>306</v>
      </c>
      <c r="DN59" t="s">
        <v>313</v>
      </c>
      <c r="DO59">
        <v>897.87400000000002</v>
      </c>
      <c r="DP59" t="s">
        <v>321</v>
      </c>
      <c r="DS59" t="s">
        <v>313</v>
      </c>
      <c r="DT59">
        <v>0</v>
      </c>
      <c r="DU59" t="s">
        <v>332</v>
      </c>
      <c r="DV59">
        <v>98.994</v>
      </c>
      <c r="DW59">
        <v>21902.472000000002</v>
      </c>
      <c r="DX59" t="s">
        <v>332</v>
      </c>
      <c r="DY59">
        <v>355.88299999999998</v>
      </c>
      <c r="DZ59" t="s">
        <v>328</v>
      </c>
      <c r="EC59" t="s">
        <v>313</v>
      </c>
      <c r="ED59">
        <v>3322.9650000000001</v>
      </c>
      <c r="EE59" t="s">
        <v>306</v>
      </c>
      <c r="EH59" t="s">
        <v>313</v>
      </c>
      <c r="EI59">
        <v>0</v>
      </c>
      <c r="EJ59" t="s">
        <v>333</v>
      </c>
      <c r="EK59">
        <v>0</v>
      </c>
      <c r="EL59">
        <v>0</v>
      </c>
      <c r="EM59" t="s">
        <v>333</v>
      </c>
      <c r="EN59">
        <v>3208.0610000000001</v>
      </c>
      <c r="EO59" t="s">
        <v>394</v>
      </c>
      <c r="ER59" t="s">
        <v>313</v>
      </c>
      <c r="ES59">
        <v>20.654</v>
      </c>
      <c r="ET59" t="s">
        <v>313</v>
      </c>
      <c r="EW59" t="s">
        <v>313</v>
      </c>
      <c r="EX59">
        <v>1873.7349999999999</v>
      </c>
      <c r="EY59" t="s">
        <v>313</v>
      </c>
      <c r="FB59" t="s">
        <v>313</v>
      </c>
      <c r="FC59">
        <v>3075.538</v>
      </c>
      <c r="FD59" t="s">
        <v>335</v>
      </c>
      <c r="FG59" t="s">
        <v>313</v>
      </c>
      <c r="FH59">
        <v>2816.9090000000001</v>
      </c>
      <c r="FI59" t="s">
        <v>328</v>
      </c>
      <c r="FL59" t="s">
        <v>313</v>
      </c>
      <c r="FM59">
        <v>101.751</v>
      </c>
      <c r="FN59" t="s">
        <v>328</v>
      </c>
      <c r="FQ59" t="s">
        <v>313</v>
      </c>
      <c r="FR59">
        <v>926.16600000000005</v>
      </c>
      <c r="FS59" t="s">
        <v>306</v>
      </c>
      <c r="FV59" t="s">
        <v>313</v>
      </c>
      <c r="FW59">
        <v>140.23099999999999</v>
      </c>
      <c r="FX59" t="s">
        <v>328</v>
      </c>
      <c r="GA59" t="s">
        <v>313</v>
      </c>
      <c r="GB59">
        <v>813.15200000000004</v>
      </c>
      <c r="GC59" t="s">
        <v>395</v>
      </c>
      <c r="GF59" t="s">
        <v>313</v>
      </c>
      <c r="GG59">
        <v>8676.6380000000008</v>
      </c>
      <c r="GH59" t="s">
        <v>328</v>
      </c>
      <c r="GK59" t="s">
        <v>313</v>
      </c>
      <c r="GL59">
        <v>791.92600000000004</v>
      </c>
      <c r="GM59" t="s">
        <v>384</v>
      </c>
      <c r="GP59" t="s">
        <v>313</v>
      </c>
      <c r="GQ59">
        <v>1319.644</v>
      </c>
      <c r="GR59" t="s">
        <v>365</v>
      </c>
      <c r="GU59" t="s">
        <v>313</v>
      </c>
      <c r="GV59">
        <v>10.292</v>
      </c>
      <c r="GW59" t="s">
        <v>313</v>
      </c>
      <c r="GZ59" t="s">
        <v>313</v>
      </c>
      <c r="HA59">
        <v>15803.155000000001</v>
      </c>
      <c r="HB59" t="s">
        <v>339</v>
      </c>
      <c r="HE59" t="s">
        <v>313</v>
      </c>
      <c r="HF59">
        <v>1554.66</v>
      </c>
      <c r="HG59" t="s">
        <v>328</v>
      </c>
      <c r="HJ59" t="s">
        <v>313</v>
      </c>
      <c r="HK59">
        <v>1667.2059999999999</v>
      </c>
      <c r="HL59" t="s">
        <v>328</v>
      </c>
      <c r="HO59" t="s">
        <v>313</v>
      </c>
      <c r="HP59">
        <v>23.132000000000001</v>
      </c>
      <c r="HQ59" t="s">
        <v>328</v>
      </c>
      <c r="HT59" t="s">
        <v>313</v>
      </c>
      <c r="HU59">
        <v>15022.111999999999</v>
      </c>
      <c r="HV59" t="s">
        <v>340</v>
      </c>
      <c r="HY59" t="s">
        <v>313</v>
      </c>
      <c r="HZ59">
        <v>957.04399999999998</v>
      </c>
      <c r="IA59" t="s">
        <v>327</v>
      </c>
      <c r="ID59" t="s">
        <v>313</v>
      </c>
      <c r="IE59">
        <v>0</v>
      </c>
      <c r="IF59" t="s">
        <v>306</v>
      </c>
      <c r="IG59">
        <v>99.977999999999994</v>
      </c>
      <c r="IH59">
        <v>22120.093000000001</v>
      </c>
      <c r="II59" t="s">
        <v>306</v>
      </c>
      <c r="IJ59">
        <v>0</v>
      </c>
      <c r="IK59" t="s">
        <v>2332</v>
      </c>
      <c r="IL59">
        <v>77.582999999999998</v>
      </c>
      <c r="IM59">
        <v>17165.34</v>
      </c>
      <c r="IN59" t="s">
        <v>2332</v>
      </c>
    </row>
    <row r="60" spans="1:248">
      <c r="A60">
        <v>52</v>
      </c>
      <c r="B60" t="s">
        <v>773</v>
      </c>
      <c r="C60" t="s">
        <v>774</v>
      </c>
      <c r="D60" t="s">
        <v>589</v>
      </c>
      <c r="E60" t="s">
        <v>590</v>
      </c>
      <c r="F60" t="s">
        <v>591</v>
      </c>
      <c r="G60" t="s">
        <v>522</v>
      </c>
      <c r="H60" t="s">
        <v>592</v>
      </c>
      <c r="I60" t="s">
        <v>313</v>
      </c>
      <c r="J60" t="s">
        <v>313</v>
      </c>
      <c r="K60" t="s">
        <v>313</v>
      </c>
      <c r="L60" t="s">
        <v>313</v>
      </c>
      <c r="M60">
        <v>58</v>
      </c>
      <c r="N60">
        <v>9221.2579999999998</v>
      </c>
      <c r="O60" t="s">
        <v>314</v>
      </c>
      <c r="R60" t="s">
        <v>313</v>
      </c>
      <c r="S60">
        <v>1678.5340000000001</v>
      </c>
      <c r="T60" t="s">
        <v>315</v>
      </c>
      <c r="W60" t="s">
        <v>313</v>
      </c>
      <c r="X60">
        <v>458.75200000000001</v>
      </c>
      <c r="Y60" t="s">
        <v>316</v>
      </c>
      <c r="AB60" t="s">
        <v>313</v>
      </c>
      <c r="AC60">
        <v>3727.1570000000002</v>
      </c>
      <c r="AD60" t="s">
        <v>317</v>
      </c>
      <c r="AG60" t="s">
        <v>313</v>
      </c>
      <c r="AH60">
        <v>957.08399999999995</v>
      </c>
      <c r="AI60" t="s">
        <v>525</v>
      </c>
      <c r="AL60" t="s">
        <v>313</v>
      </c>
      <c r="AM60">
        <v>0</v>
      </c>
      <c r="AN60" t="s">
        <v>319</v>
      </c>
      <c r="AO60">
        <v>100</v>
      </c>
      <c r="AP60">
        <v>346.02199999999999</v>
      </c>
      <c r="AQ60" t="s">
        <v>319</v>
      </c>
      <c r="AR60">
        <v>442.72699999999998</v>
      </c>
      <c r="AS60" t="s">
        <v>526</v>
      </c>
      <c r="AV60" t="s">
        <v>313</v>
      </c>
      <c r="AW60">
        <v>2688.1570000000002</v>
      </c>
      <c r="AX60" t="s">
        <v>306</v>
      </c>
      <c r="BA60" t="s">
        <v>313</v>
      </c>
      <c r="BB60">
        <v>603.90099999999995</v>
      </c>
      <c r="BC60" t="s">
        <v>322</v>
      </c>
      <c r="BF60" t="s">
        <v>313</v>
      </c>
      <c r="BG60">
        <v>107.913</v>
      </c>
      <c r="BH60" t="s">
        <v>588</v>
      </c>
      <c r="BK60" t="s">
        <v>313</v>
      </c>
      <c r="BL60">
        <v>1553.248</v>
      </c>
      <c r="BM60" t="s">
        <v>449</v>
      </c>
      <c r="BP60" t="s">
        <v>313</v>
      </c>
      <c r="BQ60">
        <v>1879.8530000000001</v>
      </c>
      <c r="BR60" t="s">
        <v>374</v>
      </c>
      <c r="BU60" t="s">
        <v>313</v>
      </c>
      <c r="BV60">
        <v>1397.925</v>
      </c>
      <c r="BW60" t="s">
        <v>509</v>
      </c>
      <c r="BZ60" t="s">
        <v>313</v>
      </c>
      <c r="CA60">
        <v>834.77099999999996</v>
      </c>
      <c r="CB60" t="s">
        <v>584</v>
      </c>
      <c r="CE60" t="s">
        <v>313</v>
      </c>
      <c r="CF60">
        <v>307.93700000000001</v>
      </c>
      <c r="CG60" t="s">
        <v>328</v>
      </c>
      <c r="CJ60" t="s">
        <v>313</v>
      </c>
      <c r="CK60">
        <v>2320.248</v>
      </c>
      <c r="CL60" t="s">
        <v>328</v>
      </c>
      <c r="CO60" t="s">
        <v>313</v>
      </c>
      <c r="CP60">
        <v>392.613</v>
      </c>
      <c r="CQ60" t="s">
        <v>593</v>
      </c>
      <c r="CT60" t="s">
        <v>313</v>
      </c>
      <c r="CU60">
        <v>1365.6030000000001</v>
      </c>
      <c r="CV60" t="s">
        <v>313</v>
      </c>
      <c r="CY60" t="s">
        <v>313</v>
      </c>
      <c r="CZ60">
        <v>1415.299</v>
      </c>
      <c r="DA60" t="s">
        <v>313</v>
      </c>
      <c r="DD60" t="s">
        <v>313</v>
      </c>
      <c r="DE60">
        <v>671.928</v>
      </c>
      <c r="DF60" t="s">
        <v>347</v>
      </c>
      <c r="DI60" t="s">
        <v>313</v>
      </c>
      <c r="DJ60">
        <v>1798.3710000000001</v>
      </c>
      <c r="DK60" t="s">
        <v>306</v>
      </c>
      <c r="DN60" t="s">
        <v>313</v>
      </c>
      <c r="DO60">
        <v>1077.123</v>
      </c>
      <c r="DP60" t="s">
        <v>418</v>
      </c>
      <c r="DS60" t="s">
        <v>313</v>
      </c>
      <c r="DT60">
        <v>172.61799999999999</v>
      </c>
      <c r="DU60" t="s">
        <v>332</v>
      </c>
      <c r="DX60" t="s">
        <v>313</v>
      </c>
      <c r="DY60">
        <v>1744.4960000000001</v>
      </c>
      <c r="DZ60" t="s">
        <v>328</v>
      </c>
      <c r="EC60" t="s">
        <v>313</v>
      </c>
      <c r="ED60">
        <v>6786.9279999999999</v>
      </c>
      <c r="EE60" t="s">
        <v>306</v>
      </c>
      <c r="EH60" t="s">
        <v>313</v>
      </c>
      <c r="EI60">
        <v>787.31</v>
      </c>
      <c r="EJ60" t="s">
        <v>333</v>
      </c>
      <c r="EM60" t="s">
        <v>313</v>
      </c>
      <c r="EN60">
        <v>3886.44</v>
      </c>
      <c r="EO60" t="s">
        <v>394</v>
      </c>
      <c r="ER60" t="s">
        <v>313</v>
      </c>
      <c r="ES60">
        <v>373.39499999999998</v>
      </c>
      <c r="ET60" t="s">
        <v>313</v>
      </c>
      <c r="EW60" t="s">
        <v>313</v>
      </c>
      <c r="EX60">
        <v>1682.097</v>
      </c>
      <c r="EY60" t="s">
        <v>313</v>
      </c>
      <c r="FB60" t="s">
        <v>313</v>
      </c>
      <c r="FC60">
        <v>4401.2539999999999</v>
      </c>
      <c r="FD60" t="s">
        <v>335</v>
      </c>
      <c r="FG60" t="s">
        <v>313</v>
      </c>
      <c r="FH60">
        <v>6031.8869999999997</v>
      </c>
      <c r="FI60" t="s">
        <v>328</v>
      </c>
      <c r="FL60" t="s">
        <v>313</v>
      </c>
      <c r="FM60">
        <v>508.786</v>
      </c>
      <c r="FN60" t="s">
        <v>328</v>
      </c>
      <c r="FQ60" t="s">
        <v>313</v>
      </c>
      <c r="FR60">
        <v>1054.5719999999999</v>
      </c>
      <c r="FS60" t="s">
        <v>341</v>
      </c>
      <c r="FV60" t="s">
        <v>313</v>
      </c>
      <c r="FW60">
        <v>390.45800000000003</v>
      </c>
      <c r="FX60" t="s">
        <v>328</v>
      </c>
      <c r="GA60" t="s">
        <v>313</v>
      </c>
      <c r="GB60">
        <v>2429.694</v>
      </c>
      <c r="GC60" t="s">
        <v>395</v>
      </c>
      <c r="GF60" t="s">
        <v>313</v>
      </c>
      <c r="GG60">
        <v>6747.6080000000002</v>
      </c>
      <c r="GH60" t="s">
        <v>328</v>
      </c>
      <c r="GK60" t="s">
        <v>313</v>
      </c>
      <c r="GL60">
        <v>1089.6669999999999</v>
      </c>
      <c r="GM60" t="s">
        <v>416</v>
      </c>
      <c r="GP60" t="s">
        <v>313</v>
      </c>
      <c r="GQ60">
        <v>1607.8340000000001</v>
      </c>
      <c r="GR60" t="s">
        <v>530</v>
      </c>
      <c r="GU60" t="s">
        <v>313</v>
      </c>
      <c r="GV60">
        <v>0</v>
      </c>
      <c r="GW60" t="s">
        <v>313</v>
      </c>
      <c r="GX60">
        <v>100</v>
      </c>
      <c r="GY60">
        <v>346.02199999999999</v>
      </c>
      <c r="GZ60" t="s">
        <v>313</v>
      </c>
      <c r="HA60">
        <v>14478.266</v>
      </c>
      <c r="HB60" t="s">
        <v>339</v>
      </c>
      <c r="HE60" t="s">
        <v>313</v>
      </c>
      <c r="HF60">
        <v>1231.681</v>
      </c>
      <c r="HG60" t="s">
        <v>328</v>
      </c>
      <c r="HJ60" t="s">
        <v>313</v>
      </c>
      <c r="HK60">
        <v>1475.9860000000001</v>
      </c>
      <c r="HL60" t="s">
        <v>328</v>
      </c>
      <c r="HO60" t="s">
        <v>313</v>
      </c>
      <c r="HP60">
        <v>1040.7170000000001</v>
      </c>
      <c r="HQ60" t="s">
        <v>328</v>
      </c>
      <c r="HT60" t="s">
        <v>313</v>
      </c>
      <c r="HU60">
        <v>17827.513999999999</v>
      </c>
      <c r="HV60" t="s">
        <v>340</v>
      </c>
      <c r="HY60" t="s">
        <v>313</v>
      </c>
      <c r="HZ60">
        <v>2979.8620000000001</v>
      </c>
      <c r="IA60" t="s">
        <v>327</v>
      </c>
      <c r="ID60" t="s">
        <v>313</v>
      </c>
      <c r="IE60">
        <v>2091.203</v>
      </c>
      <c r="IF60" t="s">
        <v>306</v>
      </c>
      <c r="II60" t="s">
        <v>313</v>
      </c>
      <c r="IJ60">
        <v>413.51600000000002</v>
      </c>
      <c r="IK60" t="s">
        <v>2332</v>
      </c>
      <c r="IN60" t="s">
        <v>313</v>
      </c>
    </row>
    <row r="61" spans="1:248">
      <c r="A61">
        <v>53</v>
      </c>
      <c r="B61" t="s">
        <v>525</v>
      </c>
      <c r="C61" t="s">
        <v>775</v>
      </c>
      <c r="D61" t="s">
        <v>776</v>
      </c>
      <c r="E61" t="s">
        <v>777</v>
      </c>
      <c r="F61" t="s">
        <v>778</v>
      </c>
      <c r="G61" t="s">
        <v>522</v>
      </c>
      <c r="H61" t="s">
        <v>574</v>
      </c>
      <c r="I61" t="s">
        <v>313</v>
      </c>
      <c r="J61" t="s">
        <v>313</v>
      </c>
      <c r="K61" t="s">
        <v>313</v>
      </c>
      <c r="L61" t="s">
        <v>313</v>
      </c>
      <c r="M61">
        <v>59</v>
      </c>
      <c r="N61">
        <v>10072.491</v>
      </c>
      <c r="O61" t="s">
        <v>314</v>
      </c>
      <c r="R61" t="s">
        <v>313</v>
      </c>
      <c r="S61">
        <v>543.75</v>
      </c>
      <c r="T61" t="s">
        <v>315</v>
      </c>
      <c r="W61" t="s">
        <v>313</v>
      </c>
      <c r="X61">
        <v>0</v>
      </c>
      <c r="Y61" t="s">
        <v>316</v>
      </c>
      <c r="Z61">
        <v>41.435000000000002</v>
      </c>
      <c r="AA61">
        <v>7351.0150000000003</v>
      </c>
      <c r="AB61" t="s">
        <v>316</v>
      </c>
      <c r="AC61">
        <v>4747.2870000000003</v>
      </c>
      <c r="AD61" t="s">
        <v>317</v>
      </c>
      <c r="AG61" t="s">
        <v>313</v>
      </c>
      <c r="AH61">
        <v>2492.7950000000001</v>
      </c>
      <c r="AI61" t="s">
        <v>318</v>
      </c>
      <c r="AL61" t="s">
        <v>313</v>
      </c>
      <c r="AM61">
        <v>0</v>
      </c>
      <c r="AN61" t="s">
        <v>319</v>
      </c>
      <c r="AO61">
        <v>58.564999999999998</v>
      </c>
      <c r="AP61">
        <v>10390.205</v>
      </c>
      <c r="AQ61" t="s">
        <v>319</v>
      </c>
      <c r="AR61">
        <v>2308.9989999999998</v>
      </c>
      <c r="AS61" t="s">
        <v>402</v>
      </c>
      <c r="AV61" t="s">
        <v>313</v>
      </c>
      <c r="AW61">
        <v>192.07400000000001</v>
      </c>
      <c r="AX61" t="s">
        <v>306</v>
      </c>
      <c r="BA61" t="s">
        <v>313</v>
      </c>
      <c r="BB61">
        <v>324.62299999999999</v>
      </c>
      <c r="BC61" t="s">
        <v>322</v>
      </c>
      <c r="BF61" t="s">
        <v>313</v>
      </c>
      <c r="BG61">
        <v>176.084</v>
      </c>
      <c r="BH61" t="s">
        <v>575</v>
      </c>
      <c r="BK61" t="s">
        <v>313</v>
      </c>
      <c r="BL61">
        <v>434.52</v>
      </c>
      <c r="BM61" t="s">
        <v>540</v>
      </c>
      <c r="BP61" t="s">
        <v>313</v>
      </c>
      <c r="BQ61">
        <v>2809.14</v>
      </c>
      <c r="BR61" t="s">
        <v>374</v>
      </c>
      <c r="BU61" t="s">
        <v>313</v>
      </c>
      <c r="BV61">
        <v>421.346</v>
      </c>
      <c r="BW61" t="s">
        <v>541</v>
      </c>
      <c r="BZ61" t="s">
        <v>313</v>
      </c>
      <c r="CA61">
        <v>1882.3879999999999</v>
      </c>
      <c r="CB61" t="s">
        <v>542</v>
      </c>
      <c r="CE61" t="s">
        <v>313</v>
      </c>
      <c r="CF61">
        <v>303.06099999999998</v>
      </c>
      <c r="CG61" t="s">
        <v>328</v>
      </c>
      <c r="CJ61" t="s">
        <v>313</v>
      </c>
      <c r="CK61">
        <v>78.194999999999993</v>
      </c>
      <c r="CL61" t="s">
        <v>328</v>
      </c>
      <c r="CO61" t="s">
        <v>313</v>
      </c>
      <c r="CP61">
        <v>108.642</v>
      </c>
      <c r="CQ61" t="s">
        <v>576</v>
      </c>
      <c r="CT61" t="s">
        <v>313</v>
      </c>
      <c r="CU61">
        <v>1255.538</v>
      </c>
      <c r="CV61" t="s">
        <v>313</v>
      </c>
      <c r="CY61" t="s">
        <v>313</v>
      </c>
      <c r="CZ61">
        <v>2454.38</v>
      </c>
      <c r="DA61" t="s">
        <v>313</v>
      </c>
      <c r="DD61" t="s">
        <v>313</v>
      </c>
      <c r="DE61">
        <v>510.96800000000002</v>
      </c>
      <c r="DF61" t="s">
        <v>347</v>
      </c>
      <c r="DI61" t="s">
        <v>313</v>
      </c>
      <c r="DJ61">
        <v>2683.9079999999999</v>
      </c>
      <c r="DK61" t="s">
        <v>341</v>
      </c>
      <c r="DN61" t="s">
        <v>313</v>
      </c>
      <c r="DO61">
        <v>250.631</v>
      </c>
      <c r="DP61" t="s">
        <v>418</v>
      </c>
      <c r="DS61" t="s">
        <v>313</v>
      </c>
      <c r="DT61">
        <v>0</v>
      </c>
      <c r="DU61" t="s">
        <v>332</v>
      </c>
      <c r="DV61">
        <v>84.046999999999997</v>
      </c>
      <c r="DW61">
        <v>14910.903</v>
      </c>
      <c r="DX61" t="s">
        <v>332</v>
      </c>
      <c r="DY61">
        <v>1772.3630000000001</v>
      </c>
      <c r="DZ61" t="s">
        <v>328</v>
      </c>
      <c r="EC61" t="s">
        <v>313</v>
      </c>
      <c r="ED61">
        <v>6533.3329999999996</v>
      </c>
      <c r="EE61" t="s">
        <v>306</v>
      </c>
      <c r="EH61" t="s">
        <v>313</v>
      </c>
      <c r="EI61">
        <v>371.35700000000003</v>
      </c>
      <c r="EJ61" t="s">
        <v>333</v>
      </c>
      <c r="EM61" t="s">
        <v>313</v>
      </c>
      <c r="EN61">
        <v>1567.624</v>
      </c>
      <c r="EO61" t="s">
        <v>494</v>
      </c>
      <c r="ER61" t="s">
        <v>313</v>
      </c>
      <c r="ES61">
        <v>1858.7760000000001</v>
      </c>
      <c r="ET61" t="s">
        <v>313</v>
      </c>
      <c r="EW61" t="s">
        <v>313</v>
      </c>
      <c r="EX61">
        <v>2355.7829999999999</v>
      </c>
      <c r="EY61" t="s">
        <v>313</v>
      </c>
      <c r="FB61" t="s">
        <v>313</v>
      </c>
      <c r="FC61">
        <v>5804.8609999999999</v>
      </c>
      <c r="FD61" t="s">
        <v>376</v>
      </c>
      <c r="FG61" t="s">
        <v>313</v>
      </c>
      <c r="FH61">
        <v>5967.9939999999997</v>
      </c>
      <c r="FI61" t="s">
        <v>328</v>
      </c>
      <c r="FL61" t="s">
        <v>313</v>
      </c>
      <c r="FM61">
        <v>283.267</v>
      </c>
      <c r="FN61" t="s">
        <v>328</v>
      </c>
      <c r="FQ61" t="s">
        <v>313</v>
      </c>
      <c r="FR61">
        <v>3161.9989999999998</v>
      </c>
      <c r="FS61" t="s">
        <v>349</v>
      </c>
      <c r="FV61" t="s">
        <v>313</v>
      </c>
      <c r="FW61">
        <v>243.76400000000001</v>
      </c>
      <c r="FX61" t="s">
        <v>328</v>
      </c>
      <c r="GA61" t="s">
        <v>313</v>
      </c>
      <c r="GB61">
        <v>681.28899999999999</v>
      </c>
      <c r="GC61" t="s">
        <v>529</v>
      </c>
      <c r="GF61" t="s">
        <v>313</v>
      </c>
      <c r="GG61">
        <v>4321.09</v>
      </c>
      <c r="GH61" t="s">
        <v>328</v>
      </c>
      <c r="GK61" t="s">
        <v>313</v>
      </c>
      <c r="GL61">
        <v>3000.8090000000002</v>
      </c>
      <c r="GM61" t="s">
        <v>337</v>
      </c>
      <c r="GP61" t="s">
        <v>313</v>
      </c>
      <c r="GQ61">
        <v>2482.625</v>
      </c>
      <c r="GR61" t="s">
        <v>530</v>
      </c>
      <c r="GU61" t="s">
        <v>313</v>
      </c>
      <c r="GV61">
        <v>0</v>
      </c>
      <c r="GW61" t="s">
        <v>313</v>
      </c>
      <c r="GX61">
        <v>3.5999999999999997E-2</v>
      </c>
      <c r="GY61">
        <v>6.3550000000000004</v>
      </c>
      <c r="GZ61" t="s">
        <v>313</v>
      </c>
      <c r="HA61">
        <v>17024.207999999999</v>
      </c>
      <c r="HB61" t="s">
        <v>339</v>
      </c>
      <c r="HE61" t="s">
        <v>313</v>
      </c>
      <c r="HF61">
        <v>2809.2829999999999</v>
      </c>
      <c r="HG61" t="s">
        <v>328</v>
      </c>
      <c r="HJ61" t="s">
        <v>313</v>
      </c>
      <c r="HK61">
        <v>2520.0619999999999</v>
      </c>
      <c r="HL61" t="s">
        <v>328</v>
      </c>
      <c r="HO61" t="s">
        <v>313</v>
      </c>
      <c r="HP61">
        <v>1107.807</v>
      </c>
      <c r="HQ61" t="s">
        <v>328</v>
      </c>
      <c r="HT61" t="s">
        <v>313</v>
      </c>
      <c r="HU61">
        <v>16586.137999999999</v>
      </c>
      <c r="HV61" t="s">
        <v>340</v>
      </c>
      <c r="HY61" t="s">
        <v>313</v>
      </c>
      <c r="HZ61">
        <v>3259.587</v>
      </c>
      <c r="IA61" t="s">
        <v>327</v>
      </c>
      <c r="ID61" t="s">
        <v>313</v>
      </c>
      <c r="IE61">
        <v>2554.11</v>
      </c>
      <c r="IF61" t="s">
        <v>306</v>
      </c>
      <c r="II61" t="s">
        <v>313</v>
      </c>
      <c r="IJ61">
        <v>233.541</v>
      </c>
      <c r="IK61" t="s">
        <v>2332</v>
      </c>
      <c r="IN61" t="s">
        <v>313</v>
      </c>
    </row>
    <row r="62" spans="1:248">
      <c r="A62">
        <v>54</v>
      </c>
      <c r="B62" t="s">
        <v>779</v>
      </c>
      <c r="C62" t="s">
        <v>780</v>
      </c>
      <c r="D62" t="s">
        <v>781</v>
      </c>
      <c r="E62" t="s">
        <v>782</v>
      </c>
      <c r="F62" t="s">
        <v>637</v>
      </c>
      <c r="G62" t="s">
        <v>522</v>
      </c>
      <c r="H62" t="s">
        <v>638</v>
      </c>
      <c r="I62" t="s">
        <v>313</v>
      </c>
      <c r="J62" t="s">
        <v>313</v>
      </c>
      <c r="K62" t="s">
        <v>313</v>
      </c>
      <c r="L62" t="s">
        <v>313</v>
      </c>
      <c r="M62">
        <v>60</v>
      </c>
      <c r="N62">
        <v>9127.6309999999994</v>
      </c>
      <c r="O62" t="s">
        <v>314</v>
      </c>
      <c r="R62" t="s">
        <v>313</v>
      </c>
      <c r="S62">
        <v>1228.82</v>
      </c>
      <c r="T62" t="s">
        <v>315</v>
      </c>
      <c r="W62" t="s">
        <v>313</v>
      </c>
      <c r="X62">
        <v>255.69900000000001</v>
      </c>
      <c r="Y62" t="s">
        <v>316</v>
      </c>
      <c r="AB62" t="s">
        <v>313</v>
      </c>
      <c r="AC62">
        <v>3612.8809999999999</v>
      </c>
      <c r="AD62" t="s">
        <v>317</v>
      </c>
      <c r="AG62" t="s">
        <v>313</v>
      </c>
      <c r="AH62">
        <v>1154.3510000000001</v>
      </c>
      <c r="AI62" t="s">
        <v>525</v>
      </c>
      <c r="AL62" t="s">
        <v>313</v>
      </c>
      <c r="AM62">
        <v>0</v>
      </c>
      <c r="AN62" t="s">
        <v>319</v>
      </c>
      <c r="AO62">
        <v>100</v>
      </c>
      <c r="AP62">
        <v>48338.838000000003</v>
      </c>
      <c r="AQ62" t="s">
        <v>319</v>
      </c>
      <c r="AR62">
        <v>428.69200000000001</v>
      </c>
      <c r="AS62" t="s">
        <v>526</v>
      </c>
      <c r="AV62" t="s">
        <v>313</v>
      </c>
      <c r="AW62">
        <v>2267.893</v>
      </c>
      <c r="AX62" t="s">
        <v>306</v>
      </c>
      <c r="BA62" t="s">
        <v>313</v>
      </c>
      <c r="BB62">
        <v>563.53700000000003</v>
      </c>
      <c r="BC62" t="s">
        <v>322</v>
      </c>
      <c r="BF62" t="s">
        <v>313</v>
      </c>
      <c r="BG62">
        <v>4.077</v>
      </c>
      <c r="BH62" t="s">
        <v>639</v>
      </c>
      <c r="BK62" t="s">
        <v>313</v>
      </c>
      <c r="BL62">
        <v>1376.8050000000001</v>
      </c>
      <c r="BM62" t="s">
        <v>449</v>
      </c>
      <c r="BP62" t="s">
        <v>313</v>
      </c>
      <c r="BQ62">
        <v>1683.89</v>
      </c>
      <c r="BR62" t="s">
        <v>374</v>
      </c>
      <c r="BU62" t="s">
        <v>313</v>
      </c>
      <c r="BV62">
        <v>1213.845</v>
      </c>
      <c r="BW62" t="s">
        <v>509</v>
      </c>
      <c r="BZ62" t="s">
        <v>313</v>
      </c>
      <c r="CA62">
        <v>700.25300000000004</v>
      </c>
      <c r="CB62" t="s">
        <v>584</v>
      </c>
      <c r="CE62" t="s">
        <v>313</v>
      </c>
      <c r="CF62">
        <v>0</v>
      </c>
      <c r="CG62" t="s">
        <v>328</v>
      </c>
      <c r="CH62">
        <v>0.03</v>
      </c>
      <c r="CI62">
        <v>14.661</v>
      </c>
      <c r="CJ62" t="s">
        <v>328</v>
      </c>
      <c r="CK62">
        <v>2144.652</v>
      </c>
      <c r="CL62" t="s">
        <v>328</v>
      </c>
      <c r="CO62" t="s">
        <v>313</v>
      </c>
      <c r="CP62">
        <v>610.64</v>
      </c>
      <c r="CQ62" t="s">
        <v>593</v>
      </c>
      <c r="CT62" t="s">
        <v>313</v>
      </c>
      <c r="CU62">
        <v>1149.4380000000001</v>
      </c>
      <c r="CV62" t="s">
        <v>313</v>
      </c>
      <c r="CY62" t="s">
        <v>313</v>
      </c>
      <c r="CZ62">
        <v>1205.626</v>
      </c>
      <c r="DA62" t="s">
        <v>313</v>
      </c>
      <c r="DD62" t="s">
        <v>313</v>
      </c>
      <c r="DE62">
        <v>229.22200000000001</v>
      </c>
      <c r="DF62" t="s">
        <v>347</v>
      </c>
      <c r="DI62" t="s">
        <v>313</v>
      </c>
      <c r="DJ62">
        <v>1593.443</v>
      </c>
      <c r="DK62" t="s">
        <v>341</v>
      </c>
      <c r="DN62" t="s">
        <v>313</v>
      </c>
      <c r="DO62">
        <v>622.43799999999999</v>
      </c>
      <c r="DP62" t="s">
        <v>418</v>
      </c>
      <c r="DS62" t="s">
        <v>313</v>
      </c>
      <c r="DT62">
        <v>0</v>
      </c>
      <c r="DU62" t="s">
        <v>332</v>
      </c>
      <c r="DV62">
        <v>99.963999999999999</v>
      </c>
      <c r="DW62">
        <v>48321.625999999997</v>
      </c>
      <c r="DX62" t="s">
        <v>332</v>
      </c>
      <c r="DY62">
        <v>1480.8050000000001</v>
      </c>
      <c r="DZ62" t="s">
        <v>328</v>
      </c>
      <c r="EC62" t="s">
        <v>313</v>
      </c>
      <c r="ED62">
        <v>6643.1469999999999</v>
      </c>
      <c r="EE62" t="s">
        <v>306</v>
      </c>
      <c r="EH62" t="s">
        <v>313</v>
      </c>
      <c r="EI62">
        <v>564.89499999999998</v>
      </c>
      <c r="EJ62" t="s">
        <v>333</v>
      </c>
      <c r="EM62" t="s">
        <v>313</v>
      </c>
      <c r="EN62">
        <v>4018.3240000000001</v>
      </c>
      <c r="EO62" t="s">
        <v>494</v>
      </c>
      <c r="ER62" t="s">
        <v>313</v>
      </c>
      <c r="ES62">
        <v>81.488</v>
      </c>
      <c r="ET62" t="s">
        <v>313</v>
      </c>
      <c r="EW62" t="s">
        <v>313</v>
      </c>
      <c r="EX62">
        <v>1445.463</v>
      </c>
      <c r="EY62" t="s">
        <v>313</v>
      </c>
      <c r="FB62" t="s">
        <v>313</v>
      </c>
      <c r="FC62">
        <v>4567.7520000000004</v>
      </c>
      <c r="FD62" t="s">
        <v>335</v>
      </c>
      <c r="FG62" t="s">
        <v>313</v>
      </c>
      <c r="FH62">
        <v>5843.2219999999998</v>
      </c>
      <c r="FI62" t="s">
        <v>328</v>
      </c>
      <c r="FL62" t="s">
        <v>313</v>
      </c>
      <c r="FM62">
        <v>618.26499999999999</v>
      </c>
      <c r="FN62" t="s">
        <v>328</v>
      </c>
      <c r="FQ62" t="s">
        <v>313</v>
      </c>
      <c r="FR62">
        <v>1245.2380000000001</v>
      </c>
      <c r="FS62" t="s">
        <v>349</v>
      </c>
      <c r="FV62" t="s">
        <v>313</v>
      </c>
      <c r="FW62">
        <v>612.42399999999998</v>
      </c>
      <c r="FX62" t="s">
        <v>328</v>
      </c>
      <c r="GA62" t="s">
        <v>313</v>
      </c>
      <c r="GB62">
        <v>2219.5349999999999</v>
      </c>
      <c r="GC62" t="s">
        <v>529</v>
      </c>
      <c r="GF62" t="s">
        <v>313</v>
      </c>
      <c r="GG62">
        <v>6292.6170000000002</v>
      </c>
      <c r="GH62" t="s">
        <v>328</v>
      </c>
      <c r="GK62" t="s">
        <v>313</v>
      </c>
      <c r="GL62">
        <v>1300.248</v>
      </c>
      <c r="GM62" t="s">
        <v>416</v>
      </c>
      <c r="GP62" t="s">
        <v>313</v>
      </c>
      <c r="GQ62">
        <v>1384.701</v>
      </c>
      <c r="GR62" t="s">
        <v>530</v>
      </c>
      <c r="GU62" t="s">
        <v>313</v>
      </c>
      <c r="GV62">
        <v>8.5459999999999994</v>
      </c>
      <c r="GW62" t="s">
        <v>313</v>
      </c>
      <c r="GZ62" t="s">
        <v>313</v>
      </c>
      <c r="HA62">
        <v>14580.396000000001</v>
      </c>
      <c r="HB62" t="s">
        <v>339</v>
      </c>
      <c r="HE62" t="s">
        <v>313</v>
      </c>
      <c r="HF62">
        <v>1372.5719999999999</v>
      </c>
      <c r="HG62" t="s">
        <v>328</v>
      </c>
      <c r="HJ62" t="s">
        <v>313</v>
      </c>
      <c r="HK62">
        <v>1279.0429999999999</v>
      </c>
      <c r="HL62" t="s">
        <v>328</v>
      </c>
      <c r="HO62" t="s">
        <v>313</v>
      </c>
      <c r="HP62">
        <v>1198.615</v>
      </c>
      <c r="HQ62" t="s">
        <v>328</v>
      </c>
      <c r="HT62" t="s">
        <v>313</v>
      </c>
      <c r="HU62">
        <v>17582.453000000001</v>
      </c>
      <c r="HV62" t="s">
        <v>340</v>
      </c>
      <c r="HY62" t="s">
        <v>313</v>
      </c>
      <c r="HZ62">
        <v>2768.29</v>
      </c>
      <c r="IA62" t="s">
        <v>327</v>
      </c>
      <c r="ID62" t="s">
        <v>313</v>
      </c>
      <c r="IE62">
        <v>1864.2950000000001</v>
      </c>
      <c r="IF62" t="s">
        <v>306</v>
      </c>
      <c r="II62" t="s">
        <v>313</v>
      </c>
      <c r="IJ62">
        <v>229.20099999999999</v>
      </c>
      <c r="IK62" t="s">
        <v>2332</v>
      </c>
      <c r="IN62" t="s">
        <v>313</v>
      </c>
    </row>
    <row r="63" spans="1:248">
      <c r="A63">
        <v>55</v>
      </c>
      <c r="B63" t="s">
        <v>600</v>
      </c>
      <c r="C63" t="s">
        <v>783</v>
      </c>
      <c r="D63" t="s">
        <v>784</v>
      </c>
      <c r="E63" t="s">
        <v>629</v>
      </c>
      <c r="F63" t="s">
        <v>630</v>
      </c>
      <c r="G63" t="s">
        <v>476</v>
      </c>
      <c r="H63" t="s">
        <v>631</v>
      </c>
      <c r="I63" t="s">
        <v>313</v>
      </c>
      <c r="J63" t="s">
        <v>313</v>
      </c>
      <c r="K63" t="s">
        <v>313</v>
      </c>
      <c r="L63" t="s">
        <v>346</v>
      </c>
      <c r="M63">
        <v>61</v>
      </c>
      <c r="N63">
        <v>8976.2579999999998</v>
      </c>
      <c r="O63" t="s">
        <v>314</v>
      </c>
      <c r="R63" t="s">
        <v>313</v>
      </c>
      <c r="S63">
        <v>988.55700000000002</v>
      </c>
      <c r="T63" t="s">
        <v>315</v>
      </c>
      <c r="W63" t="s">
        <v>313</v>
      </c>
      <c r="X63">
        <v>0</v>
      </c>
      <c r="Y63" t="s">
        <v>316</v>
      </c>
      <c r="Z63">
        <v>3.5049999999999999</v>
      </c>
      <c r="AA63">
        <v>7008.527</v>
      </c>
      <c r="AB63" t="s">
        <v>316</v>
      </c>
      <c r="AC63">
        <v>3458.8270000000002</v>
      </c>
      <c r="AD63" t="s">
        <v>317</v>
      </c>
      <c r="AG63" t="s">
        <v>313</v>
      </c>
      <c r="AH63">
        <v>1143.1559999999999</v>
      </c>
      <c r="AI63" t="s">
        <v>525</v>
      </c>
      <c r="AL63" t="s">
        <v>313</v>
      </c>
      <c r="AM63">
        <v>0</v>
      </c>
      <c r="AN63" t="s">
        <v>319</v>
      </c>
      <c r="AO63">
        <v>96.495000000000005</v>
      </c>
      <c r="AP63">
        <v>192939.46400000001</v>
      </c>
      <c r="AQ63" t="s">
        <v>319</v>
      </c>
      <c r="AR63">
        <v>344.78500000000003</v>
      </c>
      <c r="AS63" t="s">
        <v>526</v>
      </c>
      <c r="AV63" t="s">
        <v>313</v>
      </c>
      <c r="AW63">
        <v>1865.9690000000001</v>
      </c>
      <c r="AX63" t="s">
        <v>306</v>
      </c>
      <c r="BA63" t="s">
        <v>313</v>
      </c>
      <c r="BB63">
        <v>353.99700000000001</v>
      </c>
      <c r="BC63" t="s">
        <v>322</v>
      </c>
      <c r="BF63" t="s">
        <v>313</v>
      </c>
      <c r="BG63">
        <v>8.5960000000000001</v>
      </c>
      <c r="BH63" t="s">
        <v>632</v>
      </c>
      <c r="BK63" t="s">
        <v>313</v>
      </c>
      <c r="BL63">
        <v>1216.2059999999999</v>
      </c>
      <c r="BM63" t="s">
        <v>449</v>
      </c>
      <c r="BP63" t="s">
        <v>313</v>
      </c>
      <c r="BQ63">
        <v>1525.1089999999999</v>
      </c>
      <c r="BR63" t="s">
        <v>374</v>
      </c>
      <c r="BU63" t="s">
        <v>313</v>
      </c>
      <c r="BV63">
        <v>1053.325</v>
      </c>
      <c r="BW63" t="s">
        <v>509</v>
      </c>
      <c r="BZ63" t="s">
        <v>313</v>
      </c>
      <c r="CA63">
        <v>551.529</v>
      </c>
      <c r="CB63" t="s">
        <v>584</v>
      </c>
      <c r="CE63" t="s">
        <v>313</v>
      </c>
      <c r="CF63">
        <v>12.228</v>
      </c>
      <c r="CG63" t="s">
        <v>328</v>
      </c>
      <c r="CJ63" t="s">
        <v>313</v>
      </c>
      <c r="CK63">
        <v>1649.7829999999999</v>
      </c>
      <c r="CL63" t="s">
        <v>328</v>
      </c>
      <c r="CO63" t="s">
        <v>313</v>
      </c>
      <c r="CP63">
        <v>488.98099999999999</v>
      </c>
      <c r="CQ63" t="s">
        <v>551</v>
      </c>
      <c r="CT63" t="s">
        <v>313</v>
      </c>
      <c r="CU63">
        <v>994.65200000000004</v>
      </c>
      <c r="CV63" t="s">
        <v>313</v>
      </c>
      <c r="CY63" t="s">
        <v>313</v>
      </c>
      <c r="CZ63">
        <v>1049.1669999999999</v>
      </c>
      <c r="DA63" t="s">
        <v>313</v>
      </c>
      <c r="DD63" t="s">
        <v>313</v>
      </c>
      <c r="DE63">
        <v>0</v>
      </c>
      <c r="DF63" t="s">
        <v>347</v>
      </c>
      <c r="DG63">
        <v>2.3E-2</v>
      </c>
      <c r="DH63">
        <v>46.502000000000002</v>
      </c>
      <c r="DI63" t="s">
        <v>347</v>
      </c>
      <c r="DJ63">
        <v>1436.645</v>
      </c>
      <c r="DK63" t="s">
        <v>341</v>
      </c>
      <c r="DN63" t="s">
        <v>313</v>
      </c>
      <c r="DO63">
        <v>345.459</v>
      </c>
      <c r="DP63" t="s">
        <v>418</v>
      </c>
      <c r="DS63" t="s">
        <v>313</v>
      </c>
      <c r="DT63">
        <v>0</v>
      </c>
      <c r="DU63" t="s">
        <v>332</v>
      </c>
      <c r="DV63">
        <v>100</v>
      </c>
      <c r="DW63">
        <v>199947.99100000001</v>
      </c>
      <c r="DX63" t="s">
        <v>332</v>
      </c>
      <c r="DY63">
        <v>1289.489</v>
      </c>
      <c r="DZ63" t="s">
        <v>328</v>
      </c>
      <c r="EC63" t="s">
        <v>313</v>
      </c>
      <c r="ED63">
        <v>6483.33</v>
      </c>
      <c r="EE63" t="s">
        <v>306</v>
      </c>
      <c r="EH63" t="s">
        <v>313</v>
      </c>
      <c r="EI63">
        <v>326.45999999999998</v>
      </c>
      <c r="EJ63" t="s">
        <v>333</v>
      </c>
      <c r="EM63" t="s">
        <v>313</v>
      </c>
      <c r="EN63">
        <v>3555.8</v>
      </c>
      <c r="EO63" t="s">
        <v>494</v>
      </c>
      <c r="ER63" t="s">
        <v>313</v>
      </c>
      <c r="ES63">
        <v>161.14699999999999</v>
      </c>
      <c r="ET63" t="s">
        <v>313</v>
      </c>
      <c r="EW63" t="s">
        <v>313</v>
      </c>
      <c r="EX63">
        <v>1296.8230000000001</v>
      </c>
      <c r="EY63" t="s">
        <v>313</v>
      </c>
      <c r="FB63" t="s">
        <v>313</v>
      </c>
      <c r="FC63">
        <v>4527.1940000000004</v>
      </c>
      <c r="FD63" t="s">
        <v>335</v>
      </c>
      <c r="FG63" t="s">
        <v>313</v>
      </c>
      <c r="FH63">
        <v>5684.3950000000004</v>
      </c>
      <c r="FI63" t="s">
        <v>328</v>
      </c>
      <c r="FL63" t="s">
        <v>313</v>
      </c>
      <c r="FM63">
        <v>536.57100000000003</v>
      </c>
      <c r="FN63" t="s">
        <v>328</v>
      </c>
      <c r="FQ63" t="s">
        <v>313</v>
      </c>
      <c r="FR63">
        <v>1234.1020000000001</v>
      </c>
      <c r="FS63" t="s">
        <v>349</v>
      </c>
      <c r="FV63" t="s">
        <v>313</v>
      </c>
      <c r="FW63">
        <v>655.50400000000002</v>
      </c>
      <c r="FX63" t="s">
        <v>328</v>
      </c>
      <c r="GA63" t="s">
        <v>313</v>
      </c>
      <c r="GB63">
        <v>1693.789</v>
      </c>
      <c r="GC63" t="s">
        <v>529</v>
      </c>
      <c r="GF63" t="s">
        <v>313</v>
      </c>
      <c r="GG63">
        <v>6012.3019999999997</v>
      </c>
      <c r="GH63" t="s">
        <v>328</v>
      </c>
      <c r="GK63" t="s">
        <v>313</v>
      </c>
      <c r="GL63">
        <v>1297.979</v>
      </c>
      <c r="GM63" t="s">
        <v>416</v>
      </c>
      <c r="GP63" t="s">
        <v>313</v>
      </c>
      <c r="GQ63">
        <v>1232.1890000000001</v>
      </c>
      <c r="GR63" t="s">
        <v>530</v>
      </c>
      <c r="GU63" t="s">
        <v>313</v>
      </c>
      <c r="GV63">
        <v>26.309000000000001</v>
      </c>
      <c r="GW63" t="s">
        <v>313</v>
      </c>
      <c r="GZ63" t="s">
        <v>313</v>
      </c>
      <c r="HA63">
        <v>14783.1</v>
      </c>
      <c r="HB63" t="s">
        <v>339</v>
      </c>
      <c r="HE63" t="s">
        <v>313</v>
      </c>
      <c r="HF63">
        <v>1331.473</v>
      </c>
      <c r="HG63" t="s">
        <v>328</v>
      </c>
      <c r="HJ63" t="s">
        <v>313</v>
      </c>
      <c r="HK63">
        <v>1119.9849999999999</v>
      </c>
      <c r="HL63" t="s">
        <v>328</v>
      </c>
      <c r="HO63" t="s">
        <v>313</v>
      </c>
      <c r="HP63">
        <v>1147.6020000000001</v>
      </c>
      <c r="HQ63" t="s">
        <v>328</v>
      </c>
      <c r="HT63" t="s">
        <v>313</v>
      </c>
      <c r="HU63">
        <v>17383.235000000001</v>
      </c>
      <c r="HV63" t="s">
        <v>340</v>
      </c>
      <c r="HY63" t="s">
        <v>313</v>
      </c>
      <c r="HZ63">
        <v>2613.3440000000001</v>
      </c>
      <c r="IA63" t="s">
        <v>327</v>
      </c>
      <c r="ID63" t="s">
        <v>313</v>
      </c>
      <c r="IE63">
        <v>1713.7059999999999</v>
      </c>
      <c r="IF63" t="s">
        <v>306</v>
      </c>
      <c r="II63" t="s">
        <v>313</v>
      </c>
      <c r="IJ63">
        <v>90.375</v>
      </c>
      <c r="IK63" t="s">
        <v>2332</v>
      </c>
      <c r="IN63" t="s">
        <v>313</v>
      </c>
    </row>
    <row r="64" spans="1:248">
      <c r="A64">
        <v>56</v>
      </c>
      <c r="B64" t="s">
        <v>785</v>
      </c>
      <c r="C64" t="s">
        <v>786</v>
      </c>
      <c r="D64" t="s">
        <v>787</v>
      </c>
      <c r="E64" t="s">
        <v>690</v>
      </c>
      <c r="F64" t="s">
        <v>788</v>
      </c>
      <c r="G64" t="s">
        <v>522</v>
      </c>
      <c r="H64" t="s">
        <v>692</v>
      </c>
      <c r="I64" t="s">
        <v>313</v>
      </c>
      <c r="J64" t="s">
        <v>313</v>
      </c>
      <c r="K64" t="s">
        <v>313</v>
      </c>
      <c r="L64" t="s">
        <v>313</v>
      </c>
      <c r="M64">
        <v>62</v>
      </c>
      <c r="N64">
        <v>8509.9750000000004</v>
      </c>
      <c r="O64" t="s">
        <v>314</v>
      </c>
      <c r="R64" t="s">
        <v>313</v>
      </c>
      <c r="S64">
        <v>1654.0029999999999</v>
      </c>
      <c r="T64" t="s">
        <v>315</v>
      </c>
      <c r="W64" t="s">
        <v>313</v>
      </c>
      <c r="X64">
        <v>107.05</v>
      </c>
      <c r="Y64" t="s">
        <v>316</v>
      </c>
      <c r="AB64" t="s">
        <v>313</v>
      </c>
      <c r="AC64">
        <v>3007.1280000000002</v>
      </c>
      <c r="AD64" t="s">
        <v>317</v>
      </c>
      <c r="AG64" t="s">
        <v>313</v>
      </c>
      <c r="AH64">
        <v>1202.895</v>
      </c>
      <c r="AI64" t="s">
        <v>318</v>
      </c>
      <c r="AL64" t="s">
        <v>313</v>
      </c>
      <c r="AM64">
        <v>0</v>
      </c>
      <c r="AN64" t="s">
        <v>319</v>
      </c>
      <c r="AO64">
        <v>100</v>
      </c>
      <c r="AP64">
        <v>38271.025999999998</v>
      </c>
      <c r="AQ64" t="s">
        <v>319</v>
      </c>
      <c r="AR64">
        <v>504.46</v>
      </c>
      <c r="AS64" t="s">
        <v>402</v>
      </c>
      <c r="AV64" t="s">
        <v>313</v>
      </c>
      <c r="AW64">
        <v>2017.922</v>
      </c>
      <c r="AX64" t="s">
        <v>306</v>
      </c>
      <c r="BA64" t="s">
        <v>313</v>
      </c>
      <c r="BB64">
        <v>267.58300000000003</v>
      </c>
      <c r="BC64" t="s">
        <v>322</v>
      </c>
      <c r="BF64" t="s">
        <v>313</v>
      </c>
      <c r="BG64">
        <v>196.89699999999999</v>
      </c>
      <c r="BH64" t="s">
        <v>693</v>
      </c>
      <c r="BK64" t="s">
        <v>313</v>
      </c>
      <c r="BL64">
        <v>728.322</v>
      </c>
      <c r="BM64" t="s">
        <v>449</v>
      </c>
      <c r="BP64" t="s">
        <v>313</v>
      </c>
      <c r="BQ64">
        <v>913.91200000000003</v>
      </c>
      <c r="BR64" t="s">
        <v>374</v>
      </c>
      <c r="BU64" t="s">
        <v>313</v>
      </c>
      <c r="BV64">
        <v>286.327</v>
      </c>
      <c r="BW64" t="s">
        <v>694</v>
      </c>
      <c r="BZ64" t="s">
        <v>313</v>
      </c>
      <c r="CA64">
        <v>498.74400000000003</v>
      </c>
      <c r="CB64" t="s">
        <v>426</v>
      </c>
      <c r="CE64" t="s">
        <v>313</v>
      </c>
      <c r="CF64">
        <v>0</v>
      </c>
      <c r="CG64" t="s">
        <v>328</v>
      </c>
      <c r="CH64">
        <v>0.188</v>
      </c>
      <c r="CI64">
        <v>72.064999999999998</v>
      </c>
      <c r="CJ64" t="s">
        <v>328</v>
      </c>
      <c r="CK64">
        <v>1202.0999999999999</v>
      </c>
      <c r="CL64" t="s">
        <v>328</v>
      </c>
      <c r="CO64" t="s">
        <v>313</v>
      </c>
      <c r="CP64">
        <v>43.601999999999997</v>
      </c>
      <c r="CQ64" t="s">
        <v>551</v>
      </c>
      <c r="CT64" t="s">
        <v>313</v>
      </c>
      <c r="CU64">
        <v>410.73500000000001</v>
      </c>
      <c r="CV64" t="s">
        <v>313</v>
      </c>
      <c r="CY64" t="s">
        <v>313</v>
      </c>
      <c r="CZ64">
        <v>487.017</v>
      </c>
      <c r="DA64" t="s">
        <v>313</v>
      </c>
      <c r="DD64" t="s">
        <v>313</v>
      </c>
      <c r="DE64">
        <v>968.36599999999999</v>
      </c>
      <c r="DF64" t="s">
        <v>347</v>
      </c>
      <c r="DI64" t="s">
        <v>313</v>
      </c>
      <c r="DJ64">
        <v>789.322</v>
      </c>
      <c r="DK64" t="s">
        <v>341</v>
      </c>
      <c r="DN64" t="s">
        <v>313</v>
      </c>
      <c r="DO64">
        <v>1101.6130000000001</v>
      </c>
      <c r="DP64" t="s">
        <v>418</v>
      </c>
      <c r="DS64" t="s">
        <v>313</v>
      </c>
      <c r="DT64">
        <v>0</v>
      </c>
      <c r="DU64" t="s">
        <v>332</v>
      </c>
      <c r="DV64">
        <v>100</v>
      </c>
      <c r="DW64">
        <v>38271.025999999998</v>
      </c>
      <c r="DX64" t="s">
        <v>332</v>
      </c>
      <c r="DY64">
        <v>493.59</v>
      </c>
      <c r="DZ64" t="s">
        <v>328</v>
      </c>
      <c r="EC64" t="s">
        <v>313</v>
      </c>
      <c r="ED64">
        <v>5845.35</v>
      </c>
      <c r="EE64" t="s">
        <v>306</v>
      </c>
      <c r="EH64" t="s">
        <v>313</v>
      </c>
      <c r="EI64">
        <v>257.72500000000002</v>
      </c>
      <c r="EJ64" t="s">
        <v>333</v>
      </c>
      <c r="EM64" t="s">
        <v>313</v>
      </c>
      <c r="EN64">
        <v>3459.9609999999998</v>
      </c>
      <c r="EO64" t="s">
        <v>494</v>
      </c>
      <c r="ER64" t="s">
        <v>313</v>
      </c>
      <c r="ES64">
        <v>110.508</v>
      </c>
      <c r="ET64" t="s">
        <v>313</v>
      </c>
      <c r="EW64" t="s">
        <v>313</v>
      </c>
      <c r="EX64">
        <v>522.76099999999997</v>
      </c>
      <c r="EY64" t="s">
        <v>313</v>
      </c>
      <c r="FB64" t="s">
        <v>313</v>
      </c>
      <c r="FC64">
        <v>4873.7330000000002</v>
      </c>
      <c r="FD64" t="s">
        <v>335</v>
      </c>
      <c r="FG64" t="s">
        <v>313</v>
      </c>
      <c r="FH64">
        <v>4974.8180000000002</v>
      </c>
      <c r="FI64" t="s">
        <v>328</v>
      </c>
      <c r="FL64" t="s">
        <v>313</v>
      </c>
      <c r="FM64">
        <v>455.14699999999999</v>
      </c>
      <c r="FN64" t="s">
        <v>328</v>
      </c>
      <c r="FQ64" t="s">
        <v>313</v>
      </c>
      <c r="FR64">
        <v>1819.451</v>
      </c>
      <c r="FS64" t="s">
        <v>341</v>
      </c>
      <c r="FV64" t="s">
        <v>313</v>
      </c>
      <c r="FW64">
        <v>534.35500000000002</v>
      </c>
      <c r="FX64" t="s">
        <v>328</v>
      </c>
      <c r="GA64" t="s">
        <v>313</v>
      </c>
      <c r="GB64">
        <v>1415.79</v>
      </c>
      <c r="GC64" t="s">
        <v>529</v>
      </c>
      <c r="GF64" t="s">
        <v>313</v>
      </c>
      <c r="GG64">
        <v>6265.0219999999999</v>
      </c>
      <c r="GH64" t="s">
        <v>328</v>
      </c>
      <c r="GK64" t="s">
        <v>313</v>
      </c>
      <c r="GL64">
        <v>1827.4870000000001</v>
      </c>
      <c r="GM64" t="s">
        <v>416</v>
      </c>
      <c r="GP64" t="s">
        <v>313</v>
      </c>
      <c r="GQ64">
        <v>542.755</v>
      </c>
      <c r="GR64" t="s">
        <v>530</v>
      </c>
      <c r="GU64" t="s">
        <v>313</v>
      </c>
      <c r="GV64">
        <v>110.50700000000001</v>
      </c>
      <c r="GW64" t="s">
        <v>313</v>
      </c>
      <c r="GZ64" t="s">
        <v>313</v>
      </c>
      <c r="HA64">
        <v>15517.902</v>
      </c>
      <c r="HB64" t="s">
        <v>339</v>
      </c>
      <c r="HE64" t="s">
        <v>313</v>
      </c>
      <c r="HF64">
        <v>856.15599999999995</v>
      </c>
      <c r="HG64" t="s">
        <v>328</v>
      </c>
      <c r="HJ64" t="s">
        <v>313</v>
      </c>
      <c r="HK64">
        <v>543.71</v>
      </c>
      <c r="HL64" t="s">
        <v>328</v>
      </c>
      <c r="HO64" t="s">
        <v>313</v>
      </c>
      <c r="HP64">
        <v>1443.509</v>
      </c>
      <c r="HQ64" t="s">
        <v>328</v>
      </c>
      <c r="HT64" t="s">
        <v>313</v>
      </c>
      <c r="HU64">
        <v>16602.27</v>
      </c>
      <c r="HV64" t="s">
        <v>340</v>
      </c>
      <c r="HY64" t="s">
        <v>313</v>
      </c>
      <c r="HZ64">
        <v>1874.95</v>
      </c>
      <c r="IA64" t="s">
        <v>327</v>
      </c>
      <c r="ID64" t="s">
        <v>313</v>
      </c>
      <c r="IE64">
        <v>945.89700000000005</v>
      </c>
      <c r="IF64" t="s">
        <v>306</v>
      </c>
      <c r="II64" t="s">
        <v>313</v>
      </c>
      <c r="IJ64">
        <v>0</v>
      </c>
      <c r="IK64" t="s">
        <v>2332</v>
      </c>
      <c r="IL64">
        <v>1.4470000000000001</v>
      </c>
      <c r="IM64">
        <v>553.93299999999999</v>
      </c>
      <c r="IN64" t="s">
        <v>2332</v>
      </c>
    </row>
    <row r="65" spans="1:248">
      <c r="A65">
        <v>59</v>
      </c>
      <c r="B65" t="s">
        <v>559</v>
      </c>
      <c r="C65" t="s">
        <v>789</v>
      </c>
      <c r="D65" t="s">
        <v>579</v>
      </c>
      <c r="E65" t="s">
        <v>790</v>
      </c>
      <c r="F65" t="s">
        <v>791</v>
      </c>
      <c r="G65" t="s">
        <v>522</v>
      </c>
      <c r="H65" t="s">
        <v>792</v>
      </c>
      <c r="I65" t="s">
        <v>313</v>
      </c>
      <c r="J65" t="s">
        <v>313</v>
      </c>
      <c r="K65" t="s">
        <v>313</v>
      </c>
      <c r="L65" t="s">
        <v>313</v>
      </c>
      <c r="M65">
        <v>63</v>
      </c>
      <c r="N65">
        <v>9933.2430000000004</v>
      </c>
      <c r="O65" t="s">
        <v>314</v>
      </c>
      <c r="R65" t="s">
        <v>313</v>
      </c>
      <c r="S65">
        <v>1550.818</v>
      </c>
      <c r="T65" t="s">
        <v>315</v>
      </c>
      <c r="W65" t="s">
        <v>313</v>
      </c>
      <c r="X65">
        <v>784.06700000000001</v>
      </c>
      <c r="Y65" t="s">
        <v>316</v>
      </c>
      <c r="AB65" t="s">
        <v>313</v>
      </c>
      <c r="AC65">
        <v>4924.4690000000001</v>
      </c>
      <c r="AD65" t="s">
        <v>317</v>
      </c>
      <c r="AG65" t="s">
        <v>313</v>
      </c>
      <c r="AH65">
        <v>2704.0039999999999</v>
      </c>
      <c r="AI65" t="s">
        <v>318</v>
      </c>
      <c r="AL65" t="s">
        <v>313</v>
      </c>
      <c r="AM65">
        <v>0</v>
      </c>
      <c r="AN65" t="s">
        <v>319</v>
      </c>
      <c r="AO65">
        <v>100</v>
      </c>
      <c r="AP65">
        <v>1133.692</v>
      </c>
      <c r="AQ65" t="s">
        <v>319</v>
      </c>
      <c r="AR65">
        <v>2803.326</v>
      </c>
      <c r="AS65" t="s">
        <v>402</v>
      </c>
      <c r="AV65" t="s">
        <v>313</v>
      </c>
      <c r="AW65">
        <v>878.65599999999995</v>
      </c>
      <c r="AX65" t="s">
        <v>306</v>
      </c>
      <c r="BA65" t="s">
        <v>313</v>
      </c>
      <c r="BB65">
        <v>781.36400000000003</v>
      </c>
      <c r="BC65" t="s">
        <v>322</v>
      </c>
      <c r="BF65" t="s">
        <v>313</v>
      </c>
      <c r="BG65">
        <v>137.19800000000001</v>
      </c>
      <c r="BH65" t="s">
        <v>793</v>
      </c>
      <c r="BK65" t="s">
        <v>313</v>
      </c>
      <c r="BL65">
        <v>980.36699999999996</v>
      </c>
      <c r="BM65" t="s">
        <v>540</v>
      </c>
      <c r="BP65" t="s">
        <v>313</v>
      </c>
      <c r="BQ65">
        <v>3279.721</v>
      </c>
      <c r="BR65" t="s">
        <v>374</v>
      </c>
      <c r="BU65" t="s">
        <v>313</v>
      </c>
      <c r="BV65">
        <v>299.83800000000002</v>
      </c>
      <c r="BW65" t="s">
        <v>618</v>
      </c>
      <c r="BZ65" t="s">
        <v>313</v>
      </c>
      <c r="CA65">
        <v>961.73</v>
      </c>
      <c r="CB65" t="s">
        <v>542</v>
      </c>
      <c r="CE65" t="s">
        <v>313</v>
      </c>
      <c r="CF65">
        <v>226.72399999999999</v>
      </c>
      <c r="CG65" t="s">
        <v>328</v>
      </c>
      <c r="CJ65" t="s">
        <v>313</v>
      </c>
      <c r="CK65">
        <v>762.51900000000001</v>
      </c>
      <c r="CL65" t="s">
        <v>328</v>
      </c>
      <c r="CO65" t="s">
        <v>313</v>
      </c>
      <c r="CP65">
        <v>96.655000000000001</v>
      </c>
      <c r="CQ65" t="s">
        <v>794</v>
      </c>
      <c r="CT65" t="s">
        <v>313</v>
      </c>
      <c r="CU65">
        <v>677.19500000000005</v>
      </c>
      <c r="CV65" t="s">
        <v>313</v>
      </c>
      <c r="CY65" t="s">
        <v>313</v>
      </c>
      <c r="CZ65">
        <v>2963.6179999999999</v>
      </c>
      <c r="DA65" t="s">
        <v>313</v>
      </c>
      <c r="DD65" t="s">
        <v>313</v>
      </c>
      <c r="DE65">
        <v>888.87</v>
      </c>
      <c r="DF65" t="s">
        <v>347</v>
      </c>
      <c r="DI65" t="s">
        <v>313</v>
      </c>
      <c r="DJ65">
        <v>3171.152</v>
      </c>
      <c r="DK65" t="s">
        <v>341</v>
      </c>
      <c r="DN65" t="s">
        <v>313</v>
      </c>
      <c r="DO65">
        <v>1185.0360000000001</v>
      </c>
      <c r="DP65" t="s">
        <v>418</v>
      </c>
      <c r="DS65" t="s">
        <v>313</v>
      </c>
      <c r="DT65">
        <v>661.51700000000005</v>
      </c>
      <c r="DU65" t="s">
        <v>332</v>
      </c>
      <c r="DX65" t="s">
        <v>313</v>
      </c>
      <c r="DY65">
        <v>2118.759</v>
      </c>
      <c r="DZ65" t="s">
        <v>328</v>
      </c>
      <c r="EC65" t="s">
        <v>313</v>
      </c>
      <c r="ED65">
        <v>5938.6239999999998</v>
      </c>
      <c r="EE65" t="s">
        <v>306</v>
      </c>
      <c r="EH65" t="s">
        <v>313</v>
      </c>
      <c r="EI65">
        <v>319.887</v>
      </c>
      <c r="EJ65" t="s">
        <v>333</v>
      </c>
      <c r="EM65" t="s">
        <v>313</v>
      </c>
      <c r="EN65">
        <v>897.53099999999995</v>
      </c>
      <c r="EO65" t="s">
        <v>494</v>
      </c>
      <c r="ER65" t="s">
        <v>313</v>
      </c>
      <c r="ES65">
        <v>919.30799999999999</v>
      </c>
      <c r="ET65" t="s">
        <v>313</v>
      </c>
      <c r="EW65" t="s">
        <v>313</v>
      </c>
      <c r="EX65">
        <v>2868.8710000000001</v>
      </c>
      <c r="EY65" t="s">
        <v>313</v>
      </c>
      <c r="FB65" t="s">
        <v>313</v>
      </c>
      <c r="FC65">
        <v>4912.9430000000002</v>
      </c>
      <c r="FD65" t="s">
        <v>376</v>
      </c>
      <c r="FG65" t="s">
        <v>313</v>
      </c>
      <c r="FH65">
        <v>5676.8509999999997</v>
      </c>
      <c r="FI65" t="s">
        <v>328</v>
      </c>
      <c r="FL65" t="s">
        <v>313</v>
      </c>
      <c r="FM65">
        <v>1247.6010000000001</v>
      </c>
      <c r="FN65" t="s">
        <v>328</v>
      </c>
      <c r="FQ65" t="s">
        <v>313</v>
      </c>
      <c r="FR65">
        <v>4197.0879999999997</v>
      </c>
      <c r="FS65" t="s">
        <v>349</v>
      </c>
      <c r="FV65" t="s">
        <v>313</v>
      </c>
      <c r="FW65">
        <v>11.217000000000001</v>
      </c>
      <c r="FX65" t="s">
        <v>328</v>
      </c>
      <c r="GA65" t="s">
        <v>313</v>
      </c>
      <c r="GB65">
        <v>1115.2950000000001</v>
      </c>
      <c r="GC65" t="s">
        <v>529</v>
      </c>
      <c r="GF65" t="s">
        <v>313</v>
      </c>
      <c r="GG65">
        <v>4264.116</v>
      </c>
      <c r="GH65" t="s">
        <v>328</v>
      </c>
      <c r="GK65" t="s">
        <v>313</v>
      </c>
      <c r="GL65">
        <v>2859.26</v>
      </c>
      <c r="GM65" t="s">
        <v>337</v>
      </c>
      <c r="GP65" t="s">
        <v>313</v>
      </c>
      <c r="GQ65">
        <v>2999.2539999999999</v>
      </c>
      <c r="GR65" t="s">
        <v>502</v>
      </c>
      <c r="GU65" t="s">
        <v>313</v>
      </c>
      <c r="GV65">
        <v>0</v>
      </c>
      <c r="GW65" t="s">
        <v>313</v>
      </c>
      <c r="GX65">
        <v>100</v>
      </c>
      <c r="GY65">
        <v>1133.692</v>
      </c>
      <c r="GZ65" t="s">
        <v>313</v>
      </c>
      <c r="HA65">
        <v>18032.147000000001</v>
      </c>
      <c r="HB65" t="s">
        <v>339</v>
      </c>
      <c r="HE65" t="s">
        <v>313</v>
      </c>
      <c r="HF65">
        <v>3316.03</v>
      </c>
      <c r="HG65" t="s">
        <v>328</v>
      </c>
      <c r="HJ65" t="s">
        <v>313</v>
      </c>
      <c r="HK65">
        <v>3056.373</v>
      </c>
      <c r="HL65" t="s">
        <v>328</v>
      </c>
      <c r="HO65" t="s">
        <v>313</v>
      </c>
      <c r="HP65">
        <v>1306.066</v>
      </c>
      <c r="HQ65" t="s">
        <v>328</v>
      </c>
      <c r="HT65" t="s">
        <v>313</v>
      </c>
      <c r="HU65">
        <v>15790.992</v>
      </c>
      <c r="HV65" t="s">
        <v>340</v>
      </c>
      <c r="HY65" t="s">
        <v>313</v>
      </c>
      <c r="HZ65">
        <v>3316.3969999999999</v>
      </c>
      <c r="IA65" t="s">
        <v>327</v>
      </c>
      <c r="ID65" t="s">
        <v>313</v>
      </c>
      <c r="IE65">
        <v>2826.2829999999999</v>
      </c>
      <c r="IF65" t="s">
        <v>306</v>
      </c>
      <c r="II65" t="s">
        <v>313</v>
      </c>
      <c r="IJ65">
        <v>219.459</v>
      </c>
      <c r="IK65" t="s">
        <v>2332</v>
      </c>
      <c r="IN65" t="s">
        <v>313</v>
      </c>
    </row>
    <row r="66" spans="1:248">
      <c r="A66">
        <v>60</v>
      </c>
      <c r="B66" t="s">
        <v>795</v>
      </c>
      <c r="C66" t="s">
        <v>796</v>
      </c>
      <c r="D66" t="s">
        <v>797</v>
      </c>
      <c r="E66" t="s">
        <v>798</v>
      </c>
      <c r="F66" t="s">
        <v>799</v>
      </c>
      <c r="G66" t="s">
        <v>522</v>
      </c>
      <c r="H66" t="s">
        <v>800</v>
      </c>
      <c r="I66" t="s">
        <v>801</v>
      </c>
      <c r="J66" t="s">
        <v>346</v>
      </c>
      <c r="K66" t="s">
        <v>313</v>
      </c>
      <c r="L66" t="s">
        <v>313</v>
      </c>
      <c r="M66">
        <v>64</v>
      </c>
      <c r="N66">
        <v>8466.3919999999998</v>
      </c>
      <c r="O66" t="s">
        <v>314</v>
      </c>
      <c r="R66" t="s">
        <v>313</v>
      </c>
      <c r="S66">
        <v>2330.998</v>
      </c>
      <c r="T66" t="s">
        <v>315</v>
      </c>
      <c r="W66" t="s">
        <v>313</v>
      </c>
      <c r="X66">
        <v>0</v>
      </c>
      <c r="Y66" t="s">
        <v>316</v>
      </c>
      <c r="Z66">
        <v>98.238</v>
      </c>
      <c r="AA66">
        <v>4592.6409999999996</v>
      </c>
      <c r="AB66" t="s">
        <v>316</v>
      </c>
      <c r="AC66">
        <v>2996.136</v>
      </c>
      <c r="AD66" t="s">
        <v>317</v>
      </c>
      <c r="AG66" t="s">
        <v>313</v>
      </c>
      <c r="AH66">
        <v>551.21500000000003</v>
      </c>
      <c r="AI66" t="s">
        <v>525</v>
      </c>
      <c r="AL66" t="s">
        <v>313</v>
      </c>
      <c r="AM66">
        <v>0</v>
      </c>
      <c r="AN66" t="s">
        <v>319</v>
      </c>
      <c r="AO66">
        <v>1.762</v>
      </c>
      <c r="AP66">
        <v>82.355000000000004</v>
      </c>
      <c r="AQ66" t="s">
        <v>319</v>
      </c>
      <c r="AR66">
        <v>0</v>
      </c>
      <c r="AS66" t="s">
        <v>526</v>
      </c>
      <c r="AT66">
        <v>2E-3</v>
      </c>
      <c r="AU66">
        <v>9.5000000000000001E-2</v>
      </c>
      <c r="AV66" t="s">
        <v>526</v>
      </c>
      <c r="AW66">
        <v>2886.922</v>
      </c>
      <c r="AX66" t="s">
        <v>354</v>
      </c>
      <c r="BA66" t="s">
        <v>313</v>
      </c>
      <c r="BB66">
        <v>216.20400000000001</v>
      </c>
      <c r="BC66" t="s">
        <v>322</v>
      </c>
      <c r="BF66" t="s">
        <v>313</v>
      </c>
      <c r="BG66">
        <v>89.596999999999994</v>
      </c>
      <c r="BH66" t="s">
        <v>802</v>
      </c>
      <c r="BK66" t="s">
        <v>313</v>
      </c>
      <c r="BL66">
        <v>955.40800000000002</v>
      </c>
      <c r="BM66" t="s">
        <v>449</v>
      </c>
      <c r="BP66" t="s">
        <v>313</v>
      </c>
      <c r="BQ66">
        <v>1304.3240000000001</v>
      </c>
      <c r="BR66" t="s">
        <v>374</v>
      </c>
      <c r="BU66" t="s">
        <v>313</v>
      </c>
      <c r="BV66">
        <v>839.17899999999997</v>
      </c>
      <c r="BW66" t="s">
        <v>509</v>
      </c>
      <c r="BZ66" t="s">
        <v>313</v>
      </c>
      <c r="CA66">
        <v>259.14499999999998</v>
      </c>
      <c r="CB66" t="s">
        <v>584</v>
      </c>
      <c r="CE66" t="s">
        <v>313</v>
      </c>
      <c r="CF66">
        <v>216.20699999999999</v>
      </c>
      <c r="CG66" t="s">
        <v>328</v>
      </c>
      <c r="CJ66" t="s">
        <v>313</v>
      </c>
      <c r="CK66">
        <v>1617.4939999999999</v>
      </c>
      <c r="CL66" t="s">
        <v>328</v>
      </c>
      <c r="CO66" t="s">
        <v>313</v>
      </c>
      <c r="CP66">
        <v>435.37200000000001</v>
      </c>
      <c r="CQ66" t="s">
        <v>470</v>
      </c>
      <c r="CT66" t="s">
        <v>313</v>
      </c>
      <c r="CU66">
        <v>907.85299999999995</v>
      </c>
      <c r="CV66" t="s">
        <v>313</v>
      </c>
      <c r="CY66" t="s">
        <v>313</v>
      </c>
      <c r="CZ66">
        <v>921.05499999999995</v>
      </c>
      <c r="DA66" t="s">
        <v>313</v>
      </c>
      <c r="DD66" t="s">
        <v>313</v>
      </c>
      <c r="DE66">
        <v>720.029</v>
      </c>
      <c r="DF66" t="s">
        <v>330</v>
      </c>
      <c r="DI66" t="s">
        <v>313</v>
      </c>
      <c r="DJ66">
        <v>1248.0440000000001</v>
      </c>
      <c r="DK66" t="s">
        <v>306</v>
      </c>
      <c r="DN66" t="s">
        <v>313</v>
      </c>
      <c r="DO66">
        <v>1680.79</v>
      </c>
      <c r="DP66" t="s">
        <v>418</v>
      </c>
      <c r="DS66" t="s">
        <v>313</v>
      </c>
      <c r="DT66">
        <v>11.817</v>
      </c>
      <c r="DU66" t="s">
        <v>332</v>
      </c>
      <c r="DX66" t="s">
        <v>313</v>
      </c>
      <c r="DY66">
        <v>1467.61</v>
      </c>
      <c r="DZ66" t="s">
        <v>328</v>
      </c>
      <c r="EC66" t="s">
        <v>313</v>
      </c>
      <c r="ED66">
        <v>6064.5479999999998</v>
      </c>
      <c r="EE66" t="s">
        <v>306</v>
      </c>
      <c r="EH66" t="s">
        <v>313</v>
      </c>
      <c r="EI66">
        <v>729.64200000000005</v>
      </c>
      <c r="EJ66" t="s">
        <v>333</v>
      </c>
      <c r="EM66" t="s">
        <v>313</v>
      </c>
      <c r="EN66">
        <v>3289.3960000000002</v>
      </c>
      <c r="EO66" t="s">
        <v>394</v>
      </c>
      <c r="ER66" t="s">
        <v>313</v>
      </c>
      <c r="ES66">
        <v>0</v>
      </c>
      <c r="ET66" t="s">
        <v>313</v>
      </c>
      <c r="EU66">
        <v>62.485999999999997</v>
      </c>
      <c r="EV66">
        <v>2921.22</v>
      </c>
      <c r="EW66" t="s">
        <v>313</v>
      </c>
      <c r="EX66">
        <v>1255.6880000000001</v>
      </c>
      <c r="EY66" t="s">
        <v>313</v>
      </c>
      <c r="FB66" t="s">
        <v>313</v>
      </c>
      <c r="FC66">
        <v>3835.8180000000002</v>
      </c>
      <c r="FD66" t="s">
        <v>335</v>
      </c>
      <c r="FG66" t="s">
        <v>313</v>
      </c>
      <c r="FH66">
        <v>5379.1009999999997</v>
      </c>
      <c r="FI66" t="s">
        <v>328</v>
      </c>
      <c r="FL66" t="s">
        <v>313</v>
      </c>
      <c r="FM66">
        <v>59.381</v>
      </c>
      <c r="FN66" t="s">
        <v>328</v>
      </c>
      <c r="FQ66" t="s">
        <v>313</v>
      </c>
      <c r="FR66">
        <v>716.01300000000003</v>
      </c>
      <c r="FS66" t="s">
        <v>341</v>
      </c>
      <c r="FV66" t="s">
        <v>313</v>
      </c>
      <c r="FW66">
        <v>247.83799999999999</v>
      </c>
      <c r="FX66" t="s">
        <v>328</v>
      </c>
      <c r="GA66" t="s">
        <v>313</v>
      </c>
      <c r="GB66">
        <v>1751.0409999999999</v>
      </c>
      <c r="GC66" t="s">
        <v>395</v>
      </c>
      <c r="GF66" t="s">
        <v>313</v>
      </c>
      <c r="GG66">
        <v>7279.0349999999999</v>
      </c>
      <c r="GH66" t="s">
        <v>328</v>
      </c>
      <c r="GK66" t="s">
        <v>313</v>
      </c>
      <c r="GL66">
        <v>723.79</v>
      </c>
      <c r="GM66" t="s">
        <v>416</v>
      </c>
      <c r="GP66" t="s">
        <v>313</v>
      </c>
      <c r="GQ66">
        <v>1010.2430000000001</v>
      </c>
      <c r="GR66" t="s">
        <v>510</v>
      </c>
      <c r="GU66" t="s">
        <v>313</v>
      </c>
      <c r="GV66">
        <v>0</v>
      </c>
      <c r="GW66" t="s">
        <v>313</v>
      </c>
      <c r="GX66">
        <v>99.989000000000004</v>
      </c>
      <c r="GY66">
        <v>4674.5050000000001</v>
      </c>
      <c r="GZ66" t="s">
        <v>313</v>
      </c>
      <c r="HA66">
        <v>14456.526</v>
      </c>
      <c r="HB66" t="s">
        <v>339</v>
      </c>
      <c r="HE66" t="s">
        <v>313</v>
      </c>
      <c r="HF66">
        <v>675.67100000000005</v>
      </c>
      <c r="HG66" t="s">
        <v>328</v>
      </c>
      <c r="HJ66" t="s">
        <v>313</v>
      </c>
      <c r="HK66">
        <v>945.03800000000001</v>
      </c>
      <c r="HL66" t="s">
        <v>328</v>
      </c>
      <c r="HO66" t="s">
        <v>313</v>
      </c>
      <c r="HP66">
        <v>437.19099999999997</v>
      </c>
      <c r="HQ66" t="s">
        <v>328</v>
      </c>
      <c r="HT66" t="s">
        <v>313</v>
      </c>
      <c r="HU66">
        <v>17313.691999999999</v>
      </c>
      <c r="HV66" t="s">
        <v>340</v>
      </c>
      <c r="HY66" t="s">
        <v>313</v>
      </c>
      <c r="HZ66">
        <v>2408.5059999999999</v>
      </c>
      <c r="IA66" t="s">
        <v>327</v>
      </c>
      <c r="ID66" t="s">
        <v>313</v>
      </c>
      <c r="IE66">
        <v>1604.2819999999999</v>
      </c>
      <c r="IF66" t="s">
        <v>306</v>
      </c>
      <c r="II66" t="s">
        <v>313</v>
      </c>
      <c r="IJ66">
        <v>0</v>
      </c>
      <c r="IK66" t="s">
        <v>2332</v>
      </c>
      <c r="IL66">
        <v>64.753</v>
      </c>
      <c r="IM66">
        <v>3027.22</v>
      </c>
      <c r="IN66" t="s">
        <v>2332</v>
      </c>
    </row>
    <row r="67" spans="1:248">
      <c r="A67">
        <v>61</v>
      </c>
      <c r="B67" t="s">
        <v>803</v>
      </c>
      <c r="C67" t="s">
        <v>804</v>
      </c>
      <c r="D67" t="s">
        <v>805</v>
      </c>
      <c r="E67" t="s">
        <v>806</v>
      </c>
      <c r="F67" t="s">
        <v>807</v>
      </c>
      <c r="G67" t="s">
        <v>522</v>
      </c>
      <c r="H67" t="s">
        <v>808</v>
      </c>
      <c r="I67" t="s">
        <v>313</v>
      </c>
      <c r="J67" t="s">
        <v>313</v>
      </c>
      <c r="K67" t="s">
        <v>313</v>
      </c>
      <c r="L67" t="s">
        <v>313</v>
      </c>
      <c r="M67">
        <v>65</v>
      </c>
      <c r="N67">
        <v>6841.4539999999997</v>
      </c>
      <c r="O67" t="s">
        <v>314</v>
      </c>
      <c r="R67" t="s">
        <v>313</v>
      </c>
      <c r="S67">
        <v>3592.645</v>
      </c>
      <c r="T67" t="s">
        <v>315</v>
      </c>
      <c r="W67" t="s">
        <v>313</v>
      </c>
      <c r="X67">
        <v>409.58100000000002</v>
      </c>
      <c r="Y67" t="s">
        <v>316</v>
      </c>
      <c r="AB67" t="s">
        <v>313</v>
      </c>
      <c r="AC67">
        <v>1334.4749999999999</v>
      </c>
      <c r="AD67" t="s">
        <v>317</v>
      </c>
      <c r="AG67" t="s">
        <v>313</v>
      </c>
      <c r="AH67">
        <v>182.881</v>
      </c>
      <c r="AI67" t="s">
        <v>401</v>
      </c>
      <c r="AL67" t="s">
        <v>313</v>
      </c>
      <c r="AM67">
        <v>0</v>
      </c>
      <c r="AN67" t="s">
        <v>319</v>
      </c>
      <c r="AO67">
        <v>100</v>
      </c>
      <c r="AP67">
        <v>10658.871999999999</v>
      </c>
      <c r="AQ67" t="s">
        <v>319</v>
      </c>
      <c r="AR67">
        <v>905.16</v>
      </c>
      <c r="AS67" t="s">
        <v>402</v>
      </c>
      <c r="AV67" t="s">
        <v>313</v>
      </c>
      <c r="AW67">
        <v>1217.4760000000001</v>
      </c>
      <c r="AX67" t="s">
        <v>354</v>
      </c>
      <c r="BA67" t="s">
        <v>313</v>
      </c>
      <c r="BB67">
        <v>830.48299999999995</v>
      </c>
      <c r="BC67" t="s">
        <v>322</v>
      </c>
      <c r="BF67" t="s">
        <v>313</v>
      </c>
      <c r="BG67">
        <v>131.10300000000001</v>
      </c>
      <c r="BH67" t="s">
        <v>809</v>
      </c>
      <c r="BK67" t="s">
        <v>313</v>
      </c>
      <c r="BL67">
        <v>0</v>
      </c>
      <c r="BM67" t="s">
        <v>404</v>
      </c>
      <c r="BN67">
        <v>99.777000000000001</v>
      </c>
      <c r="BO67">
        <v>10635.114</v>
      </c>
      <c r="BP67" t="s">
        <v>404</v>
      </c>
      <c r="BQ67">
        <v>612.11800000000005</v>
      </c>
      <c r="BR67" t="s">
        <v>325</v>
      </c>
      <c r="BU67" t="s">
        <v>313</v>
      </c>
      <c r="BV67">
        <v>311.28500000000003</v>
      </c>
      <c r="BW67" t="s">
        <v>413</v>
      </c>
      <c r="BZ67" t="s">
        <v>313</v>
      </c>
      <c r="CA67">
        <v>525.11500000000001</v>
      </c>
      <c r="CB67" t="s">
        <v>426</v>
      </c>
      <c r="CE67" t="s">
        <v>313</v>
      </c>
      <c r="CF67">
        <v>423.61900000000003</v>
      </c>
      <c r="CG67" t="s">
        <v>328</v>
      </c>
      <c r="CJ67" t="s">
        <v>313</v>
      </c>
      <c r="CK67">
        <v>0</v>
      </c>
      <c r="CL67" t="s">
        <v>328</v>
      </c>
      <c r="CM67">
        <v>0.15</v>
      </c>
      <c r="CN67">
        <v>15.99</v>
      </c>
      <c r="CO67" t="s">
        <v>328</v>
      </c>
      <c r="CP67">
        <v>280.46800000000002</v>
      </c>
      <c r="CQ67" t="s">
        <v>415</v>
      </c>
      <c r="CT67" t="s">
        <v>313</v>
      </c>
      <c r="CU67">
        <v>9.35</v>
      </c>
      <c r="CV67" t="s">
        <v>313</v>
      </c>
      <c r="CY67" t="s">
        <v>313</v>
      </c>
      <c r="CZ67">
        <v>32.820999999999998</v>
      </c>
      <c r="DA67" t="s">
        <v>313</v>
      </c>
      <c r="DD67" t="s">
        <v>313</v>
      </c>
      <c r="DE67">
        <v>1538.1489999999999</v>
      </c>
      <c r="DF67" t="s">
        <v>330</v>
      </c>
      <c r="DI67" t="s">
        <v>313</v>
      </c>
      <c r="DJ67">
        <v>786.54600000000005</v>
      </c>
      <c r="DK67" t="s">
        <v>306</v>
      </c>
      <c r="DN67" t="s">
        <v>313</v>
      </c>
      <c r="DO67">
        <v>604.18100000000004</v>
      </c>
      <c r="DP67" t="s">
        <v>321</v>
      </c>
      <c r="DS67" t="s">
        <v>313</v>
      </c>
      <c r="DT67">
        <v>210.97900000000001</v>
      </c>
      <c r="DU67" t="s">
        <v>332</v>
      </c>
      <c r="DX67" t="s">
        <v>313</v>
      </c>
      <c r="DY67">
        <v>1398.4549999999999</v>
      </c>
      <c r="DZ67" t="s">
        <v>328</v>
      </c>
      <c r="EC67" t="s">
        <v>313</v>
      </c>
      <c r="ED67">
        <v>4401.7520000000004</v>
      </c>
      <c r="EE67" t="s">
        <v>306</v>
      </c>
      <c r="EH67" t="s">
        <v>313</v>
      </c>
      <c r="EI67">
        <v>280.053</v>
      </c>
      <c r="EJ67" t="s">
        <v>333</v>
      </c>
      <c r="EM67" t="s">
        <v>313</v>
      </c>
      <c r="EN67">
        <v>3148.1019999999999</v>
      </c>
      <c r="EO67" t="s">
        <v>394</v>
      </c>
      <c r="ER67" t="s">
        <v>313</v>
      </c>
      <c r="ES67">
        <v>0</v>
      </c>
      <c r="ET67" t="s">
        <v>313</v>
      </c>
      <c r="EU67">
        <v>4.5999999999999999E-2</v>
      </c>
      <c r="EV67">
        <v>4.8719999999999999</v>
      </c>
      <c r="EW67" t="s">
        <v>313</v>
      </c>
      <c r="EX67">
        <v>1128.325</v>
      </c>
      <c r="EY67" t="s">
        <v>313</v>
      </c>
      <c r="FB67" t="s">
        <v>313</v>
      </c>
      <c r="FC67">
        <v>3364.7139999999999</v>
      </c>
      <c r="FD67" t="s">
        <v>335</v>
      </c>
      <c r="FG67" t="s">
        <v>313</v>
      </c>
      <c r="FH67">
        <v>3705.0030000000002</v>
      </c>
      <c r="FI67" t="s">
        <v>328</v>
      </c>
      <c r="FL67" t="s">
        <v>313</v>
      </c>
      <c r="FM67">
        <v>4.8550000000000004</v>
      </c>
      <c r="FN67" t="s">
        <v>328</v>
      </c>
      <c r="FQ67" t="s">
        <v>313</v>
      </c>
      <c r="FR67">
        <v>1450.079</v>
      </c>
      <c r="FS67" t="s">
        <v>306</v>
      </c>
      <c r="FV67" t="s">
        <v>313</v>
      </c>
      <c r="FW67">
        <v>0</v>
      </c>
      <c r="FX67" t="s">
        <v>328</v>
      </c>
      <c r="FY67">
        <v>2.8000000000000001E-2</v>
      </c>
      <c r="FZ67">
        <v>2.9380000000000002</v>
      </c>
      <c r="GA67" t="s">
        <v>328</v>
      </c>
      <c r="GB67">
        <v>163.982</v>
      </c>
      <c r="GC67" t="s">
        <v>395</v>
      </c>
      <c r="GF67" t="s">
        <v>313</v>
      </c>
      <c r="GG67">
        <v>8029.3329999999996</v>
      </c>
      <c r="GH67" t="s">
        <v>328</v>
      </c>
      <c r="GK67" t="s">
        <v>313</v>
      </c>
      <c r="GL67">
        <v>1566.7059999999999</v>
      </c>
      <c r="GM67" t="s">
        <v>416</v>
      </c>
      <c r="GP67" t="s">
        <v>313</v>
      </c>
      <c r="GQ67">
        <v>485.7</v>
      </c>
      <c r="GR67" t="s">
        <v>365</v>
      </c>
      <c r="GU67" t="s">
        <v>313</v>
      </c>
      <c r="GV67">
        <v>0</v>
      </c>
      <c r="GW67" t="s">
        <v>313</v>
      </c>
      <c r="GX67">
        <v>4.5999999999999999E-2</v>
      </c>
      <c r="GY67">
        <v>4.8719999999999999</v>
      </c>
      <c r="GZ67" t="s">
        <v>313</v>
      </c>
      <c r="HA67">
        <v>15294.958000000001</v>
      </c>
      <c r="HB67" t="s">
        <v>339</v>
      </c>
      <c r="HE67" t="s">
        <v>313</v>
      </c>
      <c r="HF67">
        <v>763.31500000000005</v>
      </c>
      <c r="HG67" t="s">
        <v>328</v>
      </c>
      <c r="HJ67" t="s">
        <v>313</v>
      </c>
      <c r="HK67">
        <v>872.197</v>
      </c>
      <c r="HL67" t="s">
        <v>328</v>
      </c>
      <c r="HO67" t="s">
        <v>313</v>
      </c>
      <c r="HP67">
        <v>422.399</v>
      </c>
      <c r="HQ67" t="s">
        <v>328</v>
      </c>
      <c r="HT67" t="s">
        <v>313</v>
      </c>
      <c r="HU67">
        <v>15763.347</v>
      </c>
      <c r="HV67" t="s">
        <v>340</v>
      </c>
      <c r="HY67" t="s">
        <v>313</v>
      </c>
      <c r="HZ67">
        <v>1018.962</v>
      </c>
      <c r="IA67" t="s">
        <v>327</v>
      </c>
      <c r="ID67" t="s">
        <v>313</v>
      </c>
      <c r="IE67">
        <v>189.44900000000001</v>
      </c>
      <c r="IF67" t="s">
        <v>306</v>
      </c>
      <c r="II67" t="s">
        <v>313</v>
      </c>
      <c r="IJ67">
        <v>171.65600000000001</v>
      </c>
      <c r="IK67" t="s">
        <v>2332</v>
      </c>
      <c r="IN67" t="s">
        <v>313</v>
      </c>
    </row>
    <row r="68" spans="1:248">
      <c r="A68">
        <v>62</v>
      </c>
      <c r="B68" t="s">
        <v>810</v>
      </c>
      <c r="C68" t="s">
        <v>811</v>
      </c>
      <c r="D68" t="s">
        <v>812</v>
      </c>
      <c r="E68" t="s">
        <v>813</v>
      </c>
      <c r="F68" t="s">
        <v>814</v>
      </c>
      <c r="G68" t="s">
        <v>522</v>
      </c>
      <c r="H68" t="s">
        <v>815</v>
      </c>
      <c r="I68" t="s">
        <v>816</v>
      </c>
      <c r="J68" t="s">
        <v>313</v>
      </c>
      <c r="K68" t="s">
        <v>313</v>
      </c>
      <c r="L68" t="s">
        <v>313</v>
      </c>
      <c r="M68">
        <v>66</v>
      </c>
      <c r="N68">
        <v>6490.67</v>
      </c>
      <c r="O68" t="s">
        <v>314</v>
      </c>
      <c r="R68" t="s">
        <v>313</v>
      </c>
      <c r="S68">
        <v>3437.1260000000002</v>
      </c>
      <c r="T68" t="s">
        <v>410</v>
      </c>
      <c r="W68" t="s">
        <v>313</v>
      </c>
      <c r="X68">
        <v>33.732999999999997</v>
      </c>
      <c r="Y68" t="s">
        <v>316</v>
      </c>
      <c r="AB68" t="s">
        <v>313</v>
      </c>
      <c r="AC68">
        <v>1536.2159999999999</v>
      </c>
      <c r="AD68" t="s">
        <v>317</v>
      </c>
      <c r="AG68" t="s">
        <v>313</v>
      </c>
      <c r="AH68">
        <v>448.767</v>
      </c>
      <c r="AI68" t="s">
        <v>401</v>
      </c>
      <c r="AL68" t="s">
        <v>313</v>
      </c>
      <c r="AM68">
        <v>0</v>
      </c>
      <c r="AN68" t="s">
        <v>319</v>
      </c>
      <c r="AO68">
        <v>100</v>
      </c>
      <c r="AP68">
        <v>3057.44</v>
      </c>
      <c r="AQ68" t="s">
        <v>319</v>
      </c>
      <c r="AR68">
        <v>538.245</v>
      </c>
      <c r="AS68" t="s">
        <v>411</v>
      </c>
      <c r="AV68" t="s">
        <v>313</v>
      </c>
      <c r="AW68">
        <v>1924.9</v>
      </c>
      <c r="AX68" t="s">
        <v>349</v>
      </c>
      <c r="BA68" t="s">
        <v>313</v>
      </c>
      <c r="BB68">
        <v>392.815</v>
      </c>
      <c r="BC68" t="s">
        <v>322</v>
      </c>
      <c r="BF68" t="s">
        <v>313</v>
      </c>
      <c r="BG68">
        <v>57.01</v>
      </c>
      <c r="BH68" t="s">
        <v>412</v>
      </c>
      <c r="BK68" t="s">
        <v>313</v>
      </c>
      <c r="BL68">
        <v>1269.0519999999999</v>
      </c>
      <c r="BM68" t="s">
        <v>404</v>
      </c>
      <c r="BP68" t="s">
        <v>313</v>
      </c>
      <c r="BQ68">
        <v>2043.6659999999999</v>
      </c>
      <c r="BR68" t="s">
        <v>325</v>
      </c>
      <c r="BU68" t="s">
        <v>313</v>
      </c>
      <c r="BV68">
        <v>1396.825</v>
      </c>
      <c r="BW68" t="s">
        <v>413</v>
      </c>
      <c r="BZ68" t="s">
        <v>313</v>
      </c>
      <c r="CA68">
        <v>723.29899999999998</v>
      </c>
      <c r="CB68" t="s">
        <v>414</v>
      </c>
      <c r="CE68" t="s">
        <v>313</v>
      </c>
      <c r="CF68">
        <v>392.81799999999998</v>
      </c>
      <c r="CG68" t="s">
        <v>328</v>
      </c>
      <c r="CJ68" t="s">
        <v>313</v>
      </c>
      <c r="CK68">
        <v>296.67500000000001</v>
      </c>
      <c r="CL68" t="s">
        <v>328</v>
      </c>
      <c r="CO68" t="s">
        <v>313</v>
      </c>
      <c r="CP68">
        <v>1069.0219999999999</v>
      </c>
      <c r="CQ68" t="s">
        <v>415</v>
      </c>
      <c r="CT68" t="s">
        <v>313</v>
      </c>
      <c r="CU68">
        <v>0</v>
      </c>
      <c r="CV68" t="s">
        <v>313</v>
      </c>
      <c r="CW68">
        <v>99.974000000000004</v>
      </c>
      <c r="CX68">
        <v>3056.65</v>
      </c>
      <c r="CY68" t="s">
        <v>313</v>
      </c>
      <c r="CZ68">
        <v>1249.0219999999999</v>
      </c>
      <c r="DA68" t="s">
        <v>313</v>
      </c>
      <c r="DD68" t="s">
        <v>313</v>
      </c>
      <c r="DE68">
        <v>1140.463</v>
      </c>
      <c r="DF68" t="s">
        <v>330</v>
      </c>
      <c r="DI68" t="s">
        <v>313</v>
      </c>
      <c r="DJ68">
        <v>2171.1990000000001</v>
      </c>
      <c r="DK68" t="s">
        <v>306</v>
      </c>
      <c r="DN68" t="s">
        <v>313</v>
      </c>
      <c r="DO68">
        <v>49.216000000000001</v>
      </c>
      <c r="DP68" t="s">
        <v>321</v>
      </c>
      <c r="DS68" t="s">
        <v>313</v>
      </c>
      <c r="DT68">
        <v>81.929000000000002</v>
      </c>
      <c r="DU68" t="s">
        <v>332</v>
      </c>
      <c r="DX68" t="s">
        <v>313</v>
      </c>
      <c r="DY68">
        <v>1774.1320000000001</v>
      </c>
      <c r="DZ68" t="s">
        <v>328</v>
      </c>
      <c r="EC68" t="s">
        <v>313</v>
      </c>
      <c r="ED68">
        <v>4477.9549999999999</v>
      </c>
      <c r="EE68" t="s">
        <v>306</v>
      </c>
      <c r="EH68" t="s">
        <v>313</v>
      </c>
      <c r="EI68">
        <v>38.654000000000003</v>
      </c>
      <c r="EJ68" t="s">
        <v>333</v>
      </c>
      <c r="EM68" t="s">
        <v>313</v>
      </c>
      <c r="EN68">
        <v>1816.412</v>
      </c>
      <c r="EO68" t="s">
        <v>394</v>
      </c>
      <c r="ER68" t="s">
        <v>313</v>
      </c>
      <c r="ES68">
        <v>1032.6030000000001</v>
      </c>
      <c r="ET68" t="s">
        <v>313</v>
      </c>
      <c r="EW68" t="s">
        <v>313</v>
      </c>
      <c r="EX68">
        <v>2478.2280000000001</v>
      </c>
      <c r="EY68" t="s">
        <v>313</v>
      </c>
      <c r="FB68" t="s">
        <v>313</v>
      </c>
      <c r="FC68">
        <v>2132.4259999999999</v>
      </c>
      <c r="FD68" t="s">
        <v>335</v>
      </c>
      <c r="FG68" t="s">
        <v>313</v>
      </c>
      <c r="FH68">
        <v>4419.9719999999998</v>
      </c>
      <c r="FI68" t="s">
        <v>328</v>
      </c>
      <c r="FL68" t="s">
        <v>313</v>
      </c>
      <c r="FM68">
        <v>48.000999999999998</v>
      </c>
      <c r="FN68" t="s">
        <v>328</v>
      </c>
      <c r="FQ68" t="s">
        <v>313</v>
      </c>
      <c r="FR68">
        <v>1063.3130000000001</v>
      </c>
      <c r="FS68" t="s">
        <v>306</v>
      </c>
      <c r="FV68" t="s">
        <v>313</v>
      </c>
      <c r="FW68">
        <v>0</v>
      </c>
      <c r="FX68" t="s">
        <v>328</v>
      </c>
      <c r="FY68">
        <v>2.5999999999999999E-2</v>
      </c>
      <c r="FZ68">
        <v>0.79</v>
      </c>
      <c r="GA68" t="s">
        <v>328</v>
      </c>
      <c r="GB68">
        <v>1738.415</v>
      </c>
      <c r="GC68" t="s">
        <v>395</v>
      </c>
      <c r="GF68" t="s">
        <v>313</v>
      </c>
      <c r="GG68">
        <v>9293.5450000000001</v>
      </c>
      <c r="GH68" t="s">
        <v>328</v>
      </c>
      <c r="GK68" t="s">
        <v>313</v>
      </c>
      <c r="GL68">
        <v>723.87699999999995</v>
      </c>
      <c r="GM68" t="s">
        <v>416</v>
      </c>
      <c r="GP68" t="s">
        <v>313</v>
      </c>
      <c r="GQ68">
        <v>1654.7809999999999</v>
      </c>
      <c r="GR68" t="s">
        <v>417</v>
      </c>
      <c r="GU68" t="s">
        <v>313</v>
      </c>
      <c r="GV68">
        <v>0.81799999999999995</v>
      </c>
      <c r="GW68" t="s">
        <v>313</v>
      </c>
      <c r="GZ68" t="s">
        <v>313</v>
      </c>
      <c r="HA68">
        <v>14173.008</v>
      </c>
      <c r="HB68" t="s">
        <v>339</v>
      </c>
      <c r="HE68" t="s">
        <v>313</v>
      </c>
      <c r="HF68">
        <v>1752.723</v>
      </c>
      <c r="HG68" t="s">
        <v>328</v>
      </c>
      <c r="HJ68" t="s">
        <v>313</v>
      </c>
      <c r="HK68">
        <v>2149.0329999999999</v>
      </c>
      <c r="HL68" t="s">
        <v>328</v>
      </c>
      <c r="HO68" t="s">
        <v>313</v>
      </c>
      <c r="HP68">
        <v>191.61699999999999</v>
      </c>
      <c r="HQ68" t="s">
        <v>328</v>
      </c>
      <c r="HT68" t="s">
        <v>313</v>
      </c>
      <c r="HU68">
        <v>16649.93</v>
      </c>
      <c r="HV68" t="s">
        <v>340</v>
      </c>
      <c r="HY68" t="s">
        <v>313</v>
      </c>
      <c r="HZ68">
        <v>2531.6889999999999</v>
      </c>
      <c r="IA68" t="s">
        <v>327</v>
      </c>
      <c r="ID68" t="s">
        <v>313</v>
      </c>
      <c r="IE68">
        <v>108.35599999999999</v>
      </c>
      <c r="IF68" t="s">
        <v>306</v>
      </c>
      <c r="II68" t="s">
        <v>313</v>
      </c>
      <c r="IJ68">
        <v>111.096</v>
      </c>
      <c r="IK68" t="s">
        <v>2332</v>
      </c>
      <c r="IN68" t="s">
        <v>313</v>
      </c>
    </row>
    <row r="69" spans="1:248">
      <c r="A69">
        <v>63</v>
      </c>
      <c r="B69" t="s">
        <v>817</v>
      </c>
      <c r="C69" t="s">
        <v>818</v>
      </c>
      <c r="D69" t="s">
        <v>819</v>
      </c>
      <c r="E69" t="s">
        <v>820</v>
      </c>
      <c r="F69" t="s">
        <v>821</v>
      </c>
      <c r="G69" t="s">
        <v>522</v>
      </c>
      <c r="H69" t="s">
        <v>822</v>
      </c>
      <c r="I69" t="s">
        <v>823</v>
      </c>
      <c r="J69" t="s">
        <v>346</v>
      </c>
      <c r="K69" t="s">
        <v>313</v>
      </c>
      <c r="L69" t="s">
        <v>313</v>
      </c>
      <c r="M69">
        <v>67</v>
      </c>
      <c r="N69">
        <v>9581.8809999999994</v>
      </c>
      <c r="O69" t="s">
        <v>314</v>
      </c>
      <c r="R69" t="s">
        <v>313</v>
      </c>
      <c r="S69">
        <v>1436.662</v>
      </c>
      <c r="T69" t="s">
        <v>315</v>
      </c>
      <c r="W69" t="s">
        <v>313</v>
      </c>
      <c r="X69">
        <v>700.37900000000002</v>
      </c>
      <c r="Y69" t="s">
        <v>316</v>
      </c>
      <c r="AB69" t="s">
        <v>313</v>
      </c>
      <c r="AC69">
        <v>4487.0950000000003</v>
      </c>
      <c r="AD69" t="s">
        <v>317</v>
      </c>
      <c r="AG69" t="s">
        <v>313</v>
      </c>
      <c r="AH69">
        <v>2256.7869999999998</v>
      </c>
      <c r="AI69" t="s">
        <v>318</v>
      </c>
      <c r="AL69" t="s">
        <v>313</v>
      </c>
      <c r="AM69">
        <v>0</v>
      </c>
      <c r="AN69" t="s">
        <v>319</v>
      </c>
      <c r="AO69">
        <v>100</v>
      </c>
      <c r="AP69">
        <v>12547.871999999999</v>
      </c>
      <c r="AQ69" t="s">
        <v>319</v>
      </c>
      <c r="AR69">
        <v>2355.9009999999998</v>
      </c>
      <c r="AS69" t="s">
        <v>402</v>
      </c>
      <c r="AV69" t="s">
        <v>313</v>
      </c>
      <c r="AW69">
        <v>864.02</v>
      </c>
      <c r="AX69" t="s">
        <v>306</v>
      </c>
      <c r="BA69" t="s">
        <v>313</v>
      </c>
      <c r="BB69">
        <v>761.42700000000002</v>
      </c>
      <c r="BC69" t="s">
        <v>322</v>
      </c>
      <c r="BF69" t="s">
        <v>313</v>
      </c>
      <c r="BG69">
        <v>127.625</v>
      </c>
      <c r="BH69" t="s">
        <v>539</v>
      </c>
      <c r="BK69" t="s">
        <v>313</v>
      </c>
      <c r="BL69">
        <v>629.08699999999999</v>
      </c>
      <c r="BM69" t="s">
        <v>824</v>
      </c>
      <c r="BP69" t="s">
        <v>313</v>
      </c>
      <c r="BQ69">
        <v>2829.2350000000001</v>
      </c>
      <c r="BR69" t="s">
        <v>374</v>
      </c>
      <c r="BU69" t="s">
        <v>313</v>
      </c>
      <c r="BV69">
        <v>0</v>
      </c>
      <c r="BW69" t="s">
        <v>618</v>
      </c>
      <c r="BX69">
        <v>77.262</v>
      </c>
      <c r="BY69">
        <v>9694.7189999999991</v>
      </c>
      <c r="BZ69" t="s">
        <v>618</v>
      </c>
      <c r="CA69">
        <v>1173.8820000000001</v>
      </c>
      <c r="CB69" t="s">
        <v>542</v>
      </c>
      <c r="CE69" t="s">
        <v>313</v>
      </c>
      <c r="CF69">
        <v>82.766000000000005</v>
      </c>
      <c r="CG69" t="s">
        <v>328</v>
      </c>
      <c r="CJ69" t="s">
        <v>313</v>
      </c>
      <c r="CK69">
        <v>529.86699999999996</v>
      </c>
      <c r="CL69" t="s">
        <v>328</v>
      </c>
      <c r="CO69" t="s">
        <v>313</v>
      </c>
      <c r="CP69">
        <v>102.355</v>
      </c>
      <c r="CQ69" t="s">
        <v>543</v>
      </c>
      <c r="CT69" t="s">
        <v>313</v>
      </c>
      <c r="CU69">
        <v>1007.732</v>
      </c>
      <c r="CV69" t="s">
        <v>313</v>
      </c>
      <c r="CY69" t="s">
        <v>313</v>
      </c>
      <c r="CZ69">
        <v>2517.0219999999999</v>
      </c>
      <c r="DA69" t="s">
        <v>313</v>
      </c>
      <c r="DD69" t="s">
        <v>313</v>
      </c>
      <c r="DE69">
        <v>1122.6859999999999</v>
      </c>
      <c r="DF69" t="s">
        <v>347</v>
      </c>
      <c r="DI69" t="s">
        <v>313</v>
      </c>
      <c r="DJ69">
        <v>2722.078</v>
      </c>
      <c r="DK69" t="s">
        <v>341</v>
      </c>
      <c r="DN69" t="s">
        <v>313</v>
      </c>
      <c r="DO69">
        <v>1130.047</v>
      </c>
      <c r="DP69" t="s">
        <v>418</v>
      </c>
      <c r="DS69" t="s">
        <v>313</v>
      </c>
      <c r="DT69">
        <v>606.02200000000005</v>
      </c>
      <c r="DU69" t="s">
        <v>332</v>
      </c>
      <c r="DX69" t="s">
        <v>313</v>
      </c>
      <c r="DY69">
        <v>1667.482</v>
      </c>
      <c r="DZ69" t="s">
        <v>328</v>
      </c>
      <c r="EC69" t="s">
        <v>313</v>
      </c>
      <c r="ED69">
        <v>5745.1239999999998</v>
      </c>
      <c r="EE69" t="s">
        <v>306</v>
      </c>
      <c r="EH69" t="s">
        <v>313</v>
      </c>
      <c r="EI69">
        <v>273.24200000000002</v>
      </c>
      <c r="EJ69" t="s">
        <v>333</v>
      </c>
      <c r="EM69" t="s">
        <v>313</v>
      </c>
      <c r="EN69">
        <v>1248.5909999999999</v>
      </c>
      <c r="EO69" t="s">
        <v>494</v>
      </c>
      <c r="ER69" t="s">
        <v>313</v>
      </c>
      <c r="ES69">
        <v>1157.0440000000001</v>
      </c>
      <c r="ET69" t="s">
        <v>313</v>
      </c>
      <c r="EW69" t="s">
        <v>313</v>
      </c>
      <c r="EX69">
        <v>2422.7809999999999</v>
      </c>
      <c r="EY69" t="s">
        <v>313</v>
      </c>
      <c r="FB69" t="s">
        <v>313</v>
      </c>
      <c r="FC69">
        <v>5196.2860000000001</v>
      </c>
      <c r="FD69" t="s">
        <v>376</v>
      </c>
      <c r="FG69" t="s">
        <v>313</v>
      </c>
      <c r="FH69">
        <v>5354.5940000000001</v>
      </c>
      <c r="FI69" t="s">
        <v>328</v>
      </c>
      <c r="FL69" t="s">
        <v>313</v>
      </c>
      <c r="FM69">
        <v>845.85500000000002</v>
      </c>
      <c r="FN69" t="s">
        <v>328</v>
      </c>
      <c r="FQ69" t="s">
        <v>313</v>
      </c>
      <c r="FR69">
        <v>3947.799</v>
      </c>
      <c r="FS69" t="s">
        <v>349</v>
      </c>
      <c r="FV69" t="s">
        <v>313</v>
      </c>
      <c r="FW69">
        <v>13.237</v>
      </c>
      <c r="FX69" t="s">
        <v>328</v>
      </c>
      <c r="GA69" t="s">
        <v>313</v>
      </c>
      <c r="GB69">
        <v>722.46600000000001</v>
      </c>
      <c r="GC69" t="s">
        <v>529</v>
      </c>
      <c r="GF69" t="s">
        <v>313</v>
      </c>
      <c r="GG69">
        <v>4550.018</v>
      </c>
      <c r="GH69" t="s">
        <v>328</v>
      </c>
      <c r="GK69" t="s">
        <v>313</v>
      </c>
      <c r="GL69">
        <v>2474.5390000000002</v>
      </c>
      <c r="GM69" t="s">
        <v>337</v>
      </c>
      <c r="GP69" t="s">
        <v>313</v>
      </c>
      <c r="GQ69">
        <v>2550.9870000000001</v>
      </c>
      <c r="GR69" t="s">
        <v>502</v>
      </c>
      <c r="GU69" t="s">
        <v>313</v>
      </c>
      <c r="GV69">
        <v>0</v>
      </c>
      <c r="GW69" t="s">
        <v>313</v>
      </c>
      <c r="GX69">
        <v>22.738</v>
      </c>
      <c r="GY69">
        <v>2853.1570000000002</v>
      </c>
      <c r="GZ69" t="s">
        <v>313</v>
      </c>
      <c r="HA69">
        <v>17724.593000000001</v>
      </c>
      <c r="HB69" t="s">
        <v>339</v>
      </c>
      <c r="HE69" t="s">
        <v>313</v>
      </c>
      <c r="HF69">
        <v>2868.098</v>
      </c>
      <c r="HG69" t="s">
        <v>328</v>
      </c>
      <c r="HJ69" t="s">
        <v>313</v>
      </c>
      <c r="HK69">
        <v>2611.8150000000001</v>
      </c>
      <c r="HL69" t="s">
        <v>328</v>
      </c>
      <c r="HO69" t="s">
        <v>313</v>
      </c>
      <c r="HP69">
        <v>1389.8050000000001</v>
      </c>
      <c r="HQ69" t="s">
        <v>328</v>
      </c>
      <c r="HT69" t="s">
        <v>313</v>
      </c>
      <c r="HU69">
        <v>15728.754000000001</v>
      </c>
      <c r="HV69" t="s">
        <v>340</v>
      </c>
      <c r="HY69" t="s">
        <v>313</v>
      </c>
      <c r="HZ69">
        <v>2888.9520000000002</v>
      </c>
      <c r="IA69" t="s">
        <v>327</v>
      </c>
      <c r="ID69" t="s">
        <v>313</v>
      </c>
      <c r="IE69">
        <v>2380.7489999999998</v>
      </c>
      <c r="IF69" t="s">
        <v>306</v>
      </c>
      <c r="II69" t="s">
        <v>313</v>
      </c>
      <c r="IJ69">
        <v>13.237</v>
      </c>
      <c r="IK69" t="s">
        <v>2332</v>
      </c>
      <c r="IN69" t="s">
        <v>313</v>
      </c>
    </row>
    <row r="70" spans="1:248">
      <c r="A70">
        <v>65</v>
      </c>
      <c r="B70" t="s">
        <v>825</v>
      </c>
      <c r="C70" t="s">
        <v>826</v>
      </c>
      <c r="D70" t="s">
        <v>504</v>
      </c>
      <c r="E70" t="s">
        <v>827</v>
      </c>
      <c r="F70" t="s">
        <v>828</v>
      </c>
      <c r="G70" t="s">
        <v>522</v>
      </c>
      <c r="H70" t="s">
        <v>829</v>
      </c>
      <c r="I70" t="s">
        <v>830</v>
      </c>
      <c r="J70" t="s">
        <v>346</v>
      </c>
      <c r="K70" t="s">
        <v>313</v>
      </c>
      <c r="L70" t="s">
        <v>346</v>
      </c>
      <c r="M70">
        <v>68</v>
      </c>
      <c r="N70">
        <v>8941.4189999999999</v>
      </c>
      <c r="O70" t="s">
        <v>314</v>
      </c>
      <c r="R70" t="s">
        <v>313</v>
      </c>
      <c r="S70">
        <v>2231.4389999999999</v>
      </c>
      <c r="T70" t="s">
        <v>410</v>
      </c>
      <c r="W70" t="s">
        <v>313</v>
      </c>
      <c r="X70">
        <v>0</v>
      </c>
      <c r="Y70" t="s">
        <v>316</v>
      </c>
      <c r="Z70">
        <v>100</v>
      </c>
      <c r="AA70">
        <v>11977</v>
      </c>
      <c r="AB70" t="s">
        <v>316</v>
      </c>
      <c r="AC70">
        <v>3606.2190000000001</v>
      </c>
      <c r="AD70" t="s">
        <v>317</v>
      </c>
      <c r="AG70" t="s">
        <v>313</v>
      </c>
      <c r="AH70">
        <v>251.04300000000001</v>
      </c>
      <c r="AI70" t="s">
        <v>525</v>
      </c>
      <c r="AL70" t="s">
        <v>313</v>
      </c>
      <c r="AM70">
        <v>71.762</v>
      </c>
      <c r="AN70" t="s">
        <v>319</v>
      </c>
      <c r="AQ70" t="s">
        <v>313</v>
      </c>
      <c r="AR70">
        <v>558.37400000000002</v>
      </c>
      <c r="AS70" t="s">
        <v>526</v>
      </c>
      <c r="AV70" t="s">
        <v>313</v>
      </c>
      <c r="AW70">
        <v>2895.2190000000001</v>
      </c>
      <c r="AX70" t="s">
        <v>366</v>
      </c>
      <c r="BA70" t="s">
        <v>313</v>
      </c>
      <c r="BB70">
        <v>61.527999999999999</v>
      </c>
      <c r="BC70" t="s">
        <v>322</v>
      </c>
      <c r="BF70" t="s">
        <v>313</v>
      </c>
      <c r="BG70">
        <v>4.7270000000000003</v>
      </c>
      <c r="BH70" t="s">
        <v>831</v>
      </c>
      <c r="BK70" t="s">
        <v>313</v>
      </c>
      <c r="BL70">
        <v>1724.0830000000001</v>
      </c>
      <c r="BM70" t="s">
        <v>449</v>
      </c>
      <c r="BP70" t="s">
        <v>313</v>
      </c>
      <c r="BQ70">
        <v>2071.6889999999999</v>
      </c>
      <c r="BR70" t="s">
        <v>374</v>
      </c>
      <c r="BU70" t="s">
        <v>313</v>
      </c>
      <c r="BV70">
        <v>1609.683</v>
      </c>
      <c r="BW70" t="s">
        <v>509</v>
      </c>
      <c r="BZ70" t="s">
        <v>313</v>
      </c>
      <c r="CA70">
        <v>363.93200000000002</v>
      </c>
      <c r="CB70" t="s">
        <v>414</v>
      </c>
      <c r="CE70" t="s">
        <v>313</v>
      </c>
      <c r="CF70">
        <v>61.524000000000001</v>
      </c>
      <c r="CG70" t="s">
        <v>328</v>
      </c>
      <c r="CJ70" t="s">
        <v>313</v>
      </c>
      <c r="CK70">
        <v>2257.61</v>
      </c>
      <c r="CL70" t="s">
        <v>328</v>
      </c>
      <c r="CO70" t="s">
        <v>313</v>
      </c>
      <c r="CP70">
        <v>185.53</v>
      </c>
      <c r="CQ70" t="s">
        <v>593</v>
      </c>
      <c r="CT70" t="s">
        <v>313</v>
      </c>
      <c r="CU70">
        <v>1665.46</v>
      </c>
      <c r="CV70" t="s">
        <v>313</v>
      </c>
      <c r="CY70" t="s">
        <v>313</v>
      </c>
      <c r="CZ70">
        <v>1654.721</v>
      </c>
      <c r="DA70" t="s">
        <v>313</v>
      </c>
      <c r="DD70" t="s">
        <v>313</v>
      </c>
      <c r="DE70">
        <v>454.05500000000001</v>
      </c>
      <c r="DF70" t="s">
        <v>330</v>
      </c>
      <c r="DI70" t="s">
        <v>313</v>
      </c>
      <c r="DJ70">
        <v>2018.604</v>
      </c>
      <c r="DK70" t="s">
        <v>306</v>
      </c>
      <c r="DN70" t="s">
        <v>313</v>
      </c>
      <c r="DO70">
        <v>1657.115</v>
      </c>
      <c r="DP70" t="s">
        <v>418</v>
      </c>
      <c r="DS70" t="s">
        <v>313</v>
      </c>
      <c r="DT70">
        <v>0</v>
      </c>
      <c r="DU70" t="s">
        <v>332</v>
      </c>
      <c r="DV70">
        <v>87.893000000000001</v>
      </c>
      <c r="DW70">
        <v>10526.915000000001</v>
      </c>
      <c r="DX70" t="s">
        <v>332</v>
      </c>
      <c r="DY70">
        <v>2185.8200000000002</v>
      </c>
      <c r="DZ70" t="s">
        <v>328</v>
      </c>
      <c r="EC70" t="s">
        <v>313</v>
      </c>
      <c r="ED70">
        <v>6665.7030000000004</v>
      </c>
      <c r="EE70" t="s">
        <v>306</v>
      </c>
      <c r="EH70" t="s">
        <v>313</v>
      </c>
      <c r="EI70">
        <v>214.49600000000001</v>
      </c>
      <c r="EJ70" t="s">
        <v>333</v>
      </c>
      <c r="EM70" t="s">
        <v>313</v>
      </c>
      <c r="EN70">
        <v>3187.6709999999998</v>
      </c>
      <c r="EO70" t="s">
        <v>394</v>
      </c>
      <c r="ER70" t="s">
        <v>313</v>
      </c>
      <c r="ES70">
        <v>138.953</v>
      </c>
      <c r="ET70" t="s">
        <v>313</v>
      </c>
      <c r="EW70" t="s">
        <v>313</v>
      </c>
      <c r="EX70">
        <v>2013.4359999999999</v>
      </c>
      <c r="EY70" t="s">
        <v>313</v>
      </c>
      <c r="FB70" t="s">
        <v>313</v>
      </c>
      <c r="FC70">
        <v>3677.9229999999998</v>
      </c>
      <c r="FD70" t="s">
        <v>335</v>
      </c>
      <c r="FG70" t="s">
        <v>313</v>
      </c>
      <c r="FH70">
        <v>6093.7790000000005</v>
      </c>
      <c r="FI70" t="s">
        <v>328</v>
      </c>
      <c r="FL70" t="s">
        <v>313</v>
      </c>
      <c r="FM70">
        <v>7.5220000000000002</v>
      </c>
      <c r="FN70" t="s">
        <v>328</v>
      </c>
      <c r="FQ70" t="s">
        <v>313</v>
      </c>
      <c r="FR70">
        <v>284.50200000000001</v>
      </c>
      <c r="FS70" t="s">
        <v>341</v>
      </c>
      <c r="FV70" t="s">
        <v>313</v>
      </c>
      <c r="FW70">
        <v>142.10400000000001</v>
      </c>
      <c r="FX70" t="s">
        <v>328</v>
      </c>
      <c r="GA70" t="s">
        <v>313</v>
      </c>
      <c r="GB70">
        <v>2472.3200000000002</v>
      </c>
      <c r="GC70" t="s">
        <v>395</v>
      </c>
      <c r="GF70" t="s">
        <v>313</v>
      </c>
      <c r="GG70">
        <v>7439.0879999999997</v>
      </c>
      <c r="GH70" t="s">
        <v>328</v>
      </c>
      <c r="GK70" t="s">
        <v>313</v>
      </c>
      <c r="GL70">
        <v>365.125</v>
      </c>
      <c r="GM70" t="s">
        <v>416</v>
      </c>
      <c r="GP70" t="s">
        <v>313</v>
      </c>
      <c r="GQ70">
        <v>1765.26</v>
      </c>
      <c r="GR70" t="s">
        <v>510</v>
      </c>
      <c r="GU70" t="s">
        <v>313</v>
      </c>
      <c r="GV70">
        <v>0</v>
      </c>
      <c r="GW70" t="s">
        <v>313</v>
      </c>
      <c r="GX70">
        <v>0</v>
      </c>
      <c r="GY70">
        <v>4.0000000000000001E-3</v>
      </c>
      <c r="GZ70" t="s">
        <v>313</v>
      </c>
      <c r="HA70">
        <v>13674.727000000001</v>
      </c>
      <c r="HB70" t="s">
        <v>339</v>
      </c>
      <c r="HE70" t="s">
        <v>313</v>
      </c>
      <c r="HF70">
        <v>650.57799999999997</v>
      </c>
      <c r="HG70" t="s">
        <v>328</v>
      </c>
      <c r="HJ70" t="s">
        <v>313</v>
      </c>
      <c r="HK70">
        <v>1714.548</v>
      </c>
      <c r="HL70" t="s">
        <v>328</v>
      </c>
      <c r="HO70" t="s">
        <v>313</v>
      </c>
      <c r="HP70">
        <v>308.72000000000003</v>
      </c>
      <c r="HQ70" t="s">
        <v>328</v>
      </c>
      <c r="HT70" t="s">
        <v>313</v>
      </c>
      <c r="HU70">
        <v>18078.141</v>
      </c>
      <c r="HV70" t="s">
        <v>340</v>
      </c>
      <c r="HY70" t="s">
        <v>313</v>
      </c>
      <c r="HZ70">
        <v>3171.8429999999998</v>
      </c>
      <c r="IA70" t="s">
        <v>327</v>
      </c>
      <c r="ID70" t="s">
        <v>313</v>
      </c>
      <c r="IE70">
        <v>2307.4180000000001</v>
      </c>
      <c r="IF70" t="s">
        <v>306</v>
      </c>
      <c r="II70" t="s">
        <v>313</v>
      </c>
      <c r="IJ70">
        <v>61.524000000000001</v>
      </c>
      <c r="IK70" t="s">
        <v>2332</v>
      </c>
      <c r="IN70" t="s">
        <v>313</v>
      </c>
    </row>
    <row r="71" spans="1:248">
      <c r="A71">
        <v>66</v>
      </c>
      <c r="B71" t="s">
        <v>832</v>
      </c>
      <c r="C71" t="s">
        <v>833</v>
      </c>
      <c r="D71" t="s">
        <v>834</v>
      </c>
      <c r="E71" t="s">
        <v>835</v>
      </c>
      <c r="F71" t="s">
        <v>836</v>
      </c>
      <c r="G71" t="s">
        <v>522</v>
      </c>
      <c r="H71" t="s">
        <v>837</v>
      </c>
      <c r="I71" t="s">
        <v>838</v>
      </c>
      <c r="J71" t="s">
        <v>839</v>
      </c>
      <c r="K71" t="s">
        <v>313</v>
      </c>
      <c r="L71" t="s">
        <v>313</v>
      </c>
      <c r="M71">
        <v>69</v>
      </c>
      <c r="N71">
        <v>13679.710999999999</v>
      </c>
      <c r="O71" t="s">
        <v>314</v>
      </c>
      <c r="R71" t="s">
        <v>313</v>
      </c>
      <c r="S71">
        <v>413.40199999999999</v>
      </c>
      <c r="T71" t="s">
        <v>442</v>
      </c>
      <c r="W71" t="s">
        <v>313</v>
      </c>
      <c r="X71">
        <v>0</v>
      </c>
      <c r="Y71" t="s">
        <v>316</v>
      </c>
      <c r="Z71">
        <v>100</v>
      </c>
      <c r="AA71">
        <v>13851.700999999999</v>
      </c>
      <c r="AB71" t="s">
        <v>316</v>
      </c>
      <c r="AC71">
        <v>8553.0820000000003</v>
      </c>
      <c r="AD71" t="s">
        <v>317</v>
      </c>
      <c r="AG71" t="s">
        <v>313</v>
      </c>
      <c r="AH71">
        <v>2531.4989999999998</v>
      </c>
      <c r="AI71" t="s">
        <v>600</v>
      </c>
      <c r="AL71" t="s">
        <v>313</v>
      </c>
      <c r="AM71">
        <v>2549.8000000000002</v>
      </c>
      <c r="AN71" t="s">
        <v>319</v>
      </c>
      <c r="AQ71" t="s">
        <v>313</v>
      </c>
      <c r="AR71">
        <v>116.288</v>
      </c>
      <c r="AS71" t="s">
        <v>616</v>
      </c>
      <c r="AV71" t="s">
        <v>313</v>
      </c>
      <c r="AW71">
        <v>2850.152</v>
      </c>
      <c r="AX71" t="s">
        <v>306</v>
      </c>
      <c r="BA71" t="s">
        <v>313</v>
      </c>
      <c r="BB71">
        <v>607.48</v>
      </c>
      <c r="BC71" t="s">
        <v>322</v>
      </c>
      <c r="BF71" t="s">
        <v>313</v>
      </c>
      <c r="BG71">
        <v>153.60400000000001</v>
      </c>
      <c r="BH71" t="s">
        <v>840</v>
      </c>
      <c r="BK71" t="s">
        <v>313</v>
      </c>
      <c r="BL71">
        <v>802.63</v>
      </c>
      <c r="BM71" t="s">
        <v>662</v>
      </c>
      <c r="BP71" t="s">
        <v>313</v>
      </c>
      <c r="BQ71">
        <v>6630.3710000000001</v>
      </c>
      <c r="BR71" t="s">
        <v>374</v>
      </c>
      <c r="BU71" t="s">
        <v>313</v>
      </c>
      <c r="BV71">
        <v>966.18</v>
      </c>
      <c r="BW71" t="s">
        <v>663</v>
      </c>
      <c r="BZ71" t="s">
        <v>313</v>
      </c>
      <c r="CA71">
        <v>252.256</v>
      </c>
      <c r="CB71" t="s">
        <v>841</v>
      </c>
      <c r="CE71" t="s">
        <v>313</v>
      </c>
      <c r="CF71">
        <v>607.35400000000004</v>
      </c>
      <c r="CG71" t="s">
        <v>328</v>
      </c>
      <c r="CJ71" t="s">
        <v>313</v>
      </c>
      <c r="CK71">
        <v>3760.3420000000001</v>
      </c>
      <c r="CL71" t="s">
        <v>328</v>
      </c>
      <c r="CO71" t="s">
        <v>313</v>
      </c>
      <c r="CP71">
        <v>794.71500000000003</v>
      </c>
      <c r="CQ71" t="s">
        <v>842</v>
      </c>
      <c r="CT71" t="s">
        <v>313</v>
      </c>
      <c r="CU71">
        <v>1025.1859999999999</v>
      </c>
      <c r="CV71" t="s">
        <v>313</v>
      </c>
      <c r="CY71" t="s">
        <v>313</v>
      </c>
      <c r="CZ71">
        <v>6270.9690000000001</v>
      </c>
      <c r="DA71" t="s">
        <v>313</v>
      </c>
      <c r="DD71" t="s">
        <v>313</v>
      </c>
      <c r="DE71">
        <v>341.08</v>
      </c>
      <c r="DF71" t="s">
        <v>347</v>
      </c>
      <c r="DI71" t="s">
        <v>313</v>
      </c>
      <c r="DJ71">
        <v>6503.241</v>
      </c>
      <c r="DK71" t="s">
        <v>341</v>
      </c>
      <c r="DN71" t="s">
        <v>313</v>
      </c>
      <c r="DO71">
        <v>114.378</v>
      </c>
      <c r="DP71" t="s">
        <v>418</v>
      </c>
      <c r="DS71" t="s">
        <v>313</v>
      </c>
      <c r="DT71">
        <v>0</v>
      </c>
      <c r="DU71" t="s">
        <v>332</v>
      </c>
      <c r="DV71">
        <v>100</v>
      </c>
      <c r="DW71">
        <v>13851.700999999999</v>
      </c>
      <c r="DX71" t="s">
        <v>332</v>
      </c>
      <c r="DY71">
        <v>5589.7110000000002</v>
      </c>
      <c r="DZ71" t="s">
        <v>328</v>
      </c>
      <c r="EC71" t="s">
        <v>313</v>
      </c>
      <c r="ED71">
        <v>9017.66</v>
      </c>
      <c r="EE71" t="s">
        <v>306</v>
      </c>
      <c r="EH71" t="s">
        <v>313</v>
      </c>
      <c r="EI71">
        <v>245.18799999999999</v>
      </c>
      <c r="EJ71" t="s">
        <v>333</v>
      </c>
      <c r="EM71" t="s">
        <v>313</v>
      </c>
      <c r="EN71">
        <v>2420.375</v>
      </c>
      <c r="EO71" t="s">
        <v>494</v>
      </c>
      <c r="ER71" t="s">
        <v>313</v>
      </c>
      <c r="ES71">
        <v>53.548000000000002</v>
      </c>
      <c r="ET71" t="s">
        <v>313</v>
      </c>
      <c r="EW71" t="s">
        <v>313</v>
      </c>
      <c r="EX71">
        <v>6173.5320000000002</v>
      </c>
      <c r="EY71" t="s">
        <v>313</v>
      </c>
      <c r="FB71" t="s">
        <v>313</v>
      </c>
      <c r="FC71">
        <v>4458.1009999999997</v>
      </c>
      <c r="FD71" t="s">
        <v>376</v>
      </c>
      <c r="FG71" t="s">
        <v>313</v>
      </c>
      <c r="FH71">
        <v>9406.223</v>
      </c>
      <c r="FI71" t="s">
        <v>328</v>
      </c>
      <c r="FL71" t="s">
        <v>313</v>
      </c>
      <c r="FM71">
        <v>12.462</v>
      </c>
      <c r="FN71" t="s">
        <v>328</v>
      </c>
      <c r="FQ71" t="s">
        <v>313</v>
      </c>
      <c r="FR71">
        <v>2718.0720000000001</v>
      </c>
      <c r="FS71" t="s">
        <v>458</v>
      </c>
      <c r="FV71" t="s">
        <v>313</v>
      </c>
      <c r="FW71">
        <v>210.303</v>
      </c>
      <c r="FX71" t="s">
        <v>328</v>
      </c>
      <c r="GA71" t="s">
        <v>313</v>
      </c>
      <c r="GB71">
        <v>976.52800000000002</v>
      </c>
      <c r="GC71" t="s">
        <v>666</v>
      </c>
      <c r="GF71" t="s">
        <v>313</v>
      </c>
      <c r="GG71">
        <v>562.66</v>
      </c>
      <c r="GH71" t="s">
        <v>328</v>
      </c>
      <c r="GK71" t="s">
        <v>313</v>
      </c>
      <c r="GL71">
        <v>5767.2070000000003</v>
      </c>
      <c r="GM71" t="s">
        <v>721</v>
      </c>
      <c r="GP71" t="s">
        <v>313</v>
      </c>
      <c r="GQ71">
        <v>976.51</v>
      </c>
      <c r="GR71" t="s">
        <v>685</v>
      </c>
      <c r="GU71" t="s">
        <v>313</v>
      </c>
      <c r="GV71">
        <v>0</v>
      </c>
      <c r="GW71" t="s">
        <v>313</v>
      </c>
      <c r="GX71">
        <v>0</v>
      </c>
      <c r="GY71">
        <v>6.0000000000000001E-3</v>
      </c>
      <c r="GZ71" t="s">
        <v>313</v>
      </c>
      <c r="HA71">
        <v>19039.934000000001</v>
      </c>
      <c r="HB71" t="s">
        <v>339</v>
      </c>
      <c r="HE71" t="s">
        <v>313</v>
      </c>
      <c r="HF71">
        <v>1240.501</v>
      </c>
      <c r="HG71" t="s">
        <v>328</v>
      </c>
      <c r="HJ71" t="s">
        <v>313</v>
      </c>
      <c r="HK71">
        <v>6325.8649999999998</v>
      </c>
      <c r="HL71" t="s">
        <v>328</v>
      </c>
      <c r="HO71" t="s">
        <v>313</v>
      </c>
      <c r="HP71">
        <v>0</v>
      </c>
      <c r="HQ71" t="s">
        <v>328</v>
      </c>
      <c r="HR71">
        <v>100</v>
      </c>
      <c r="HS71">
        <v>13851.695</v>
      </c>
      <c r="HT71" t="s">
        <v>328</v>
      </c>
      <c r="HU71">
        <v>18271.559000000001</v>
      </c>
      <c r="HV71" t="s">
        <v>340</v>
      </c>
      <c r="HY71" t="s">
        <v>313</v>
      </c>
      <c r="HZ71">
        <v>5180.12</v>
      </c>
      <c r="IA71" t="s">
        <v>723</v>
      </c>
      <c r="ID71" t="s">
        <v>313</v>
      </c>
      <c r="IE71">
        <v>6382.3019999999997</v>
      </c>
      <c r="IF71" t="s">
        <v>306</v>
      </c>
      <c r="II71" t="s">
        <v>313</v>
      </c>
      <c r="IJ71">
        <v>89.064999999999998</v>
      </c>
      <c r="IK71" t="s">
        <v>2332</v>
      </c>
      <c r="IN71" t="s">
        <v>313</v>
      </c>
    </row>
    <row r="72" spans="1:248">
      <c r="A72">
        <v>67</v>
      </c>
      <c r="B72" t="s">
        <v>843</v>
      </c>
      <c r="C72" t="s">
        <v>844</v>
      </c>
      <c r="D72" t="s">
        <v>845</v>
      </c>
      <c r="E72" t="s">
        <v>846</v>
      </c>
      <c r="F72" t="s">
        <v>847</v>
      </c>
      <c r="G72" t="s">
        <v>522</v>
      </c>
      <c r="H72" t="s">
        <v>848</v>
      </c>
      <c r="I72" t="s">
        <v>849</v>
      </c>
      <c r="J72" t="s">
        <v>313</v>
      </c>
      <c r="K72" t="s">
        <v>313</v>
      </c>
      <c r="L72" t="s">
        <v>313</v>
      </c>
      <c r="M72">
        <v>70</v>
      </c>
      <c r="N72">
        <v>15399.944</v>
      </c>
      <c r="O72" t="s">
        <v>314</v>
      </c>
      <c r="R72" t="s">
        <v>313</v>
      </c>
      <c r="S72">
        <v>639.04499999999996</v>
      </c>
      <c r="T72" t="s">
        <v>490</v>
      </c>
      <c r="W72" t="s">
        <v>313</v>
      </c>
      <c r="X72">
        <v>0</v>
      </c>
      <c r="Y72" t="s">
        <v>316</v>
      </c>
      <c r="Z72">
        <v>100</v>
      </c>
      <c r="AA72">
        <v>18348.806</v>
      </c>
      <c r="AB72" t="s">
        <v>316</v>
      </c>
      <c r="AC72">
        <v>8713.2099999999991</v>
      </c>
      <c r="AD72" t="s">
        <v>713</v>
      </c>
      <c r="AG72" t="s">
        <v>313</v>
      </c>
      <c r="AH72">
        <v>1948.72</v>
      </c>
      <c r="AI72" t="s">
        <v>600</v>
      </c>
      <c r="AL72" t="s">
        <v>313</v>
      </c>
      <c r="AM72">
        <v>4042.0970000000002</v>
      </c>
      <c r="AN72" t="s">
        <v>850</v>
      </c>
      <c r="AQ72" t="s">
        <v>313</v>
      </c>
      <c r="AR72">
        <v>721.12199999999996</v>
      </c>
      <c r="AS72" t="s">
        <v>660</v>
      </c>
      <c r="AV72" t="s">
        <v>313</v>
      </c>
      <c r="AW72">
        <v>4776.3310000000001</v>
      </c>
      <c r="AX72" t="s">
        <v>306</v>
      </c>
      <c r="BA72" t="s">
        <v>313</v>
      </c>
      <c r="BB72">
        <v>981.61500000000001</v>
      </c>
      <c r="BC72" t="s">
        <v>322</v>
      </c>
      <c r="BF72" t="s">
        <v>313</v>
      </c>
      <c r="BG72">
        <v>44.585000000000001</v>
      </c>
      <c r="BH72" t="s">
        <v>851</v>
      </c>
      <c r="BK72" t="s">
        <v>313</v>
      </c>
      <c r="BL72">
        <v>686.80499999999995</v>
      </c>
      <c r="BM72" t="s">
        <v>662</v>
      </c>
      <c r="BP72" t="s">
        <v>313</v>
      </c>
      <c r="BQ72">
        <v>8568.384</v>
      </c>
      <c r="BR72" t="s">
        <v>374</v>
      </c>
      <c r="BU72" t="s">
        <v>313</v>
      </c>
      <c r="BV72">
        <v>237.82</v>
      </c>
      <c r="BW72" t="s">
        <v>852</v>
      </c>
      <c r="BZ72" t="s">
        <v>313</v>
      </c>
      <c r="CA72">
        <v>192.52500000000001</v>
      </c>
      <c r="CB72" t="s">
        <v>719</v>
      </c>
      <c r="CE72" t="s">
        <v>313</v>
      </c>
      <c r="CF72">
        <v>544.78200000000004</v>
      </c>
      <c r="CG72" t="s">
        <v>328</v>
      </c>
      <c r="CJ72" t="s">
        <v>313</v>
      </c>
      <c r="CK72">
        <v>5670.1769999999997</v>
      </c>
      <c r="CL72" t="s">
        <v>328</v>
      </c>
      <c r="CO72" t="s">
        <v>313</v>
      </c>
      <c r="CP72">
        <v>293.36</v>
      </c>
      <c r="CQ72" t="s">
        <v>720</v>
      </c>
      <c r="CT72" t="s">
        <v>313</v>
      </c>
      <c r="CU72">
        <v>705.27800000000002</v>
      </c>
      <c r="CV72" t="s">
        <v>313</v>
      </c>
      <c r="CY72" t="s">
        <v>313</v>
      </c>
      <c r="CZ72">
        <v>8211.44</v>
      </c>
      <c r="DA72" t="s">
        <v>313</v>
      </c>
      <c r="DD72" t="s">
        <v>313</v>
      </c>
      <c r="DE72">
        <v>0</v>
      </c>
      <c r="DF72" t="s">
        <v>347</v>
      </c>
      <c r="DG72">
        <v>0</v>
      </c>
      <c r="DH72">
        <v>1.2E-2</v>
      </c>
      <c r="DI72" t="s">
        <v>347</v>
      </c>
      <c r="DJ72">
        <v>8442.3979999999992</v>
      </c>
      <c r="DK72" t="s">
        <v>341</v>
      </c>
      <c r="DN72" t="s">
        <v>313</v>
      </c>
      <c r="DO72">
        <v>927.47699999999998</v>
      </c>
      <c r="DP72" t="s">
        <v>418</v>
      </c>
      <c r="DS72" t="s">
        <v>313</v>
      </c>
      <c r="DT72">
        <v>0</v>
      </c>
      <c r="DU72" t="s">
        <v>332</v>
      </c>
      <c r="DV72">
        <v>95.873000000000005</v>
      </c>
      <c r="DW72">
        <v>17591.616999999998</v>
      </c>
      <c r="DX72" t="s">
        <v>332</v>
      </c>
      <c r="DY72">
        <v>7502.1559999999999</v>
      </c>
      <c r="DZ72" t="s">
        <v>328</v>
      </c>
      <c r="EC72" t="s">
        <v>313</v>
      </c>
      <c r="ED72">
        <v>10178.412</v>
      </c>
      <c r="EE72" t="s">
        <v>306</v>
      </c>
      <c r="EH72" t="s">
        <v>313</v>
      </c>
      <c r="EI72">
        <v>33.841000000000001</v>
      </c>
      <c r="EJ72" t="s">
        <v>333</v>
      </c>
      <c r="EM72" t="s">
        <v>313</v>
      </c>
      <c r="EN72">
        <v>4002.5259999999998</v>
      </c>
      <c r="EO72" t="s">
        <v>494</v>
      </c>
      <c r="ER72" t="s">
        <v>313</v>
      </c>
      <c r="ES72">
        <v>651.37699999999995</v>
      </c>
      <c r="ET72" t="s">
        <v>313</v>
      </c>
      <c r="EW72" t="s">
        <v>313</v>
      </c>
      <c r="EX72">
        <v>8113.35</v>
      </c>
      <c r="EY72" t="s">
        <v>313</v>
      </c>
      <c r="FB72" t="s">
        <v>313</v>
      </c>
      <c r="FC72">
        <v>2641.66</v>
      </c>
      <c r="FD72" t="s">
        <v>376</v>
      </c>
      <c r="FG72" t="s">
        <v>313</v>
      </c>
      <c r="FH72">
        <v>11109.323</v>
      </c>
      <c r="FI72" t="s">
        <v>328</v>
      </c>
      <c r="FL72" t="s">
        <v>313</v>
      </c>
      <c r="FM72">
        <v>1589.49</v>
      </c>
      <c r="FN72" t="s">
        <v>328</v>
      </c>
      <c r="FQ72" t="s">
        <v>313</v>
      </c>
      <c r="FR72">
        <v>2182.2649999999999</v>
      </c>
      <c r="FS72" t="s">
        <v>458</v>
      </c>
      <c r="FV72" t="s">
        <v>313</v>
      </c>
      <c r="FW72">
        <v>150.23599999999999</v>
      </c>
      <c r="FX72" t="s">
        <v>328</v>
      </c>
      <c r="GA72" t="s">
        <v>313</v>
      </c>
      <c r="GB72">
        <v>869.38400000000001</v>
      </c>
      <c r="GC72" t="s">
        <v>666</v>
      </c>
      <c r="GF72" t="s">
        <v>313</v>
      </c>
      <c r="GG72">
        <v>1139.6859999999999</v>
      </c>
      <c r="GH72" t="s">
        <v>328</v>
      </c>
      <c r="GK72" t="s">
        <v>313</v>
      </c>
      <c r="GL72">
        <v>3909.69</v>
      </c>
      <c r="GM72" t="s">
        <v>721</v>
      </c>
      <c r="GP72" t="s">
        <v>313</v>
      </c>
      <c r="GQ72">
        <v>254.459</v>
      </c>
      <c r="GR72" t="s">
        <v>853</v>
      </c>
      <c r="GU72" t="s">
        <v>313</v>
      </c>
      <c r="GV72">
        <v>0</v>
      </c>
      <c r="GW72" t="s">
        <v>313</v>
      </c>
      <c r="GX72">
        <v>0</v>
      </c>
      <c r="GY72">
        <v>5.0000000000000001E-3</v>
      </c>
      <c r="GZ72" t="s">
        <v>313</v>
      </c>
      <c r="HA72">
        <v>20503.5</v>
      </c>
      <c r="HB72" t="s">
        <v>339</v>
      </c>
      <c r="HE72" t="s">
        <v>313</v>
      </c>
      <c r="HF72">
        <v>1264.6110000000001</v>
      </c>
      <c r="HG72" t="s">
        <v>328</v>
      </c>
      <c r="HJ72" t="s">
        <v>313</v>
      </c>
      <c r="HK72">
        <v>8270.875</v>
      </c>
      <c r="HL72" t="s">
        <v>328</v>
      </c>
      <c r="HO72" t="s">
        <v>313</v>
      </c>
      <c r="HP72">
        <v>0</v>
      </c>
      <c r="HQ72" t="s">
        <v>328</v>
      </c>
      <c r="HR72">
        <v>100</v>
      </c>
      <c r="HS72">
        <v>18348.800999999999</v>
      </c>
      <c r="HT72" t="s">
        <v>328</v>
      </c>
      <c r="HU72">
        <v>18975.649000000001</v>
      </c>
      <c r="HV72" t="s">
        <v>340</v>
      </c>
      <c r="HY72" t="s">
        <v>313</v>
      </c>
      <c r="HZ72">
        <v>5025.3940000000002</v>
      </c>
      <c r="IA72" t="s">
        <v>723</v>
      </c>
      <c r="ID72" t="s">
        <v>313</v>
      </c>
      <c r="IE72">
        <v>8303.7819999999992</v>
      </c>
      <c r="IF72" t="s">
        <v>306</v>
      </c>
      <c r="II72" t="s">
        <v>313</v>
      </c>
      <c r="IJ72">
        <v>267.99400000000003</v>
      </c>
      <c r="IK72" t="s">
        <v>2332</v>
      </c>
      <c r="IN72" t="s">
        <v>313</v>
      </c>
    </row>
    <row r="73" spans="1:248">
      <c r="A73">
        <v>68</v>
      </c>
      <c r="B73" t="s">
        <v>854</v>
      </c>
      <c r="C73" t="s">
        <v>855</v>
      </c>
      <c r="D73" t="s">
        <v>856</v>
      </c>
      <c r="E73" t="s">
        <v>857</v>
      </c>
      <c r="F73" t="s">
        <v>858</v>
      </c>
      <c r="G73" t="s">
        <v>522</v>
      </c>
      <c r="H73" t="s">
        <v>859</v>
      </c>
      <c r="I73" t="s">
        <v>860</v>
      </c>
      <c r="J73" t="s">
        <v>313</v>
      </c>
      <c r="K73" t="s">
        <v>313</v>
      </c>
      <c r="L73" t="s">
        <v>313</v>
      </c>
      <c r="M73">
        <v>71</v>
      </c>
      <c r="N73">
        <v>15958.004000000001</v>
      </c>
      <c r="O73" t="s">
        <v>314</v>
      </c>
      <c r="R73" t="s">
        <v>313</v>
      </c>
      <c r="S73">
        <v>0</v>
      </c>
      <c r="T73" t="s">
        <v>503</v>
      </c>
      <c r="U73">
        <v>0.26200000000000001</v>
      </c>
      <c r="V73">
        <v>58.640999999999998</v>
      </c>
      <c r="W73" t="s">
        <v>503</v>
      </c>
      <c r="X73">
        <v>0</v>
      </c>
      <c r="Y73" t="s">
        <v>316</v>
      </c>
      <c r="Z73">
        <v>99.738</v>
      </c>
      <c r="AA73">
        <v>22346.536</v>
      </c>
      <c r="AB73" t="s">
        <v>316</v>
      </c>
      <c r="AC73">
        <v>10162.35</v>
      </c>
      <c r="AD73" t="s">
        <v>524</v>
      </c>
      <c r="AG73" t="s">
        <v>313</v>
      </c>
      <c r="AH73">
        <v>1342.346</v>
      </c>
      <c r="AI73" t="s">
        <v>600</v>
      </c>
      <c r="AL73" t="s">
        <v>313</v>
      </c>
      <c r="AM73">
        <v>5918.9759999999997</v>
      </c>
      <c r="AN73" t="s">
        <v>319</v>
      </c>
      <c r="AQ73" t="s">
        <v>313</v>
      </c>
      <c r="AR73">
        <v>4650.732</v>
      </c>
      <c r="AS73" t="s">
        <v>660</v>
      </c>
      <c r="AV73" t="s">
        <v>313</v>
      </c>
      <c r="AW73">
        <v>5918.9780000000001</v>
      </c>
      <c r="AX73" t="s">
        <v>306</v>
      </c>
      <c r="BA73" t="s">
        <v>313</v>
      </c>
      <c r="BB73">
        <v>1133.069</v>
      </c>
      <c r="BC73" t="s">
        <v>390</v>
      </c>
      <c r="BF73" t="s">
        <v>313</v>
      </c>
      <c r="BG73">
        <v>186.3</v>
      </c>
      <c r="BH73" t="s">
        <v>861</v>
      </c>
      <c r="BK73" t="s">
        <v>313</v>
      </c>
      <c r="BL73">
        <v>5378.7690000000002</v>
      </c>
      <c r="BM73" t="s">
        <v>662</v>
      </c>
      <c r="BP73" t="s">
        <v>313</v>
      </c>
      <c r="BQ73">
        <v>8391.1839999999993</v>
      </c>
      <c r="BR73" t="s">
        <v>374</v>
      </c>
      <c r="BU73" t="s">
        <v>313</v>
      </c>
      <c r="BV73">
        <v>5209.625</v>
      </c>
      <c r="BW73" t="s">
        <v>663</v>
      </c>
      <c r="BZ73" t="s">
        <v>313</v>
      </c>
      <c r="CA73">
        <v>119.099</v>
      </c>
      <c r="CB73" t="s">
        <v>561</v>
      </c>
      <c r="CE73" t="s">
        <v>313</v>
      </c>
      <c r="CF73">
        <v>458.64</v>
      </c>
      <c r="CG73" t="s">
        <v>328</v>
      </c>
      <c r="CJ73" t="s">
        <v>313</v>
      </c>
      <c r="CK73">
        <v>6602.5389999999998</v>
      </c>
      <c r="CL73" t="s">
        <v>328</v>
      </c>
      <c r="CO73" t="s">
        <v>313</v>
      </c>
      <c r="CP73">
        <v>53.75</v>
      </c>
      <c r="CQ73" t="s">
        <v>664</v>
      </c>
      <c r="CT73" t="s">
        <v>313</v>
      </c>
      <c r="CU73">
        <v>3796.1289999999999</v>
      </c>
      <c r="CV73" t="s">
        <v>313</v>
      </c>
      <c r="CY73" t="s">
        <v>313</v>
      </c>
      <c r="CZ73">
        <v>7914.16</v>
      </c>
      <c r="DA73" t="s">
        <v>313</v>
      </c>
      <c r="DD73" t="s">
        <v>313</v>
      </c>
      <c r="DE73">
        <v>255.73400000000001</v>
      </c>
      <c r="DF73" t="s">
        <v>347</v>
      </c>
      <c r="DI73" t="s">
        <v>313</v>
      </c>
      <c r="DJ73">
        <v>8273.2139999999999</v>
      </c>
      <c r="DK73" t="s">
        <v>341</v>
      </c>
      <c r="DN73" t="s">
        <v>313</v>
      </c>
      <c r="DO73">
        <v>296.83</v>
      </c>
      <c r="DP73" t="s">
        <v>418</v>
      </c>
      <c r="DS73" t="s">
        <v>313</v>
      </c>
      <c r="DT73">
        <v>0</v>
      </c>
      <c r="DU73" t="s">
        <v>332</v>
      </c>
      <c r="DV73">
        <v>99.332999999999998</v>
      </c>
      <c r="DW73">
        <v>22255.633000000002</v>
      </c>
      <c r="DX73" t="s">
        <v>332</v>
      </c>
      <c r="DY73">
        <v>7822.9889999999996</v>
      </c>
      <c r="DZ73" t="s">
        <v>328</v>
      </c>
      <c r="EC73" t="s">
        <v>313</v>
      </c>
      <c r="ED73">
        <v>13060.189</v>
      </c>
      <c r="EE73" t="s">
        <v>306</v>
      </c>
      <c r="EH73" t="s">
        <v>313</v>
      </c>
      <c r="EI73">
        <v>21.524000000000001</v>
      </c>
      <c r="EJ73" t="s">
        <v>333</v>
      </c>
      <c r="EM73" t="s">
        <v>313</v>
      </c>
      <c r="EN73">
        <v>6582.1869999999999</v>
      </c>
      <c r="EO73" t="s">
        <v>494</v>
      </c>
      <c r="ER73" t="s">
        <v>313</v>
      </c>
      <c r="ES73">
        <v>5015.4430000000002</v>
      </c>
      <c r="ET73" t="s">
        <v>313</v>
      </c>
      <c r="EW73" t="s">
        <v>313</v>
      </c>
      <c r="EX73">
        <v>8006.7190000000001</v>
      </c>
      <c r="EY73" t="s">
        <v>313</v>
      </c>
      <c r="FB73" t="s">
        <v>313</v>
      </c>
      <c r="FC73">
        <v>3454.8429999999998</v>
      </c>
      <c r="FD73" t="s">
        <v>306</v>
      </c>
      <c r="FG73" t="s">
        <v>313</v>
      </c>
      <c r="FH73">
        <v>12339.007</v>
      </c>
      <c r="FI73" t="s">
        <v>328</v>
      </c>
      <c r="FL73" t="s">
        <v>313</v>
      </c>
      <c r="FM73">
        <v>4465.7719999999999</v>
      </c>
      <c r="FN73" t="s">
        <v>328</v>
      </c>
      <c r="FQ73" t="s">
        <v>313</v>
      </c>
      <c r="FR73">
        <v>957.56100000000004</v>
      </c>
      <c r="FS73" t="s">
        <v>375</v>
      </c>
      <c r="FV73" t="s">
        <v>313</v>
      </c>
      <c r="FW73">
        <v>238.52199999999999</v>
      </c>
      <c r="FX73" t="s">
        <v>328</v>
      </c>
      <c r="GA73" t="s">
        <v>313</v>
      </c>
      <c r="GB73">
        <v>5449.3519999999999</v>
      </c>
      <c r="GC73" t="s">
        <v>666</v>
      </c>
      <c r="GF73" t="s">
        <v>313</v>
      </c>
      <c r="GG73">
        <v>5184.4160000000002</v>
      </c>
      <c r="GH73" t="s">
        <v>328</v>
      </c>
      <c r="GK73" t="s">
        <v>313</v>
      </c>
      <c r="GL73">
        <v>6317.0780000000004</v>
      </c>
      <c r="GM73" t="s">
        <v>563</v>
      </c>
      <c r="GP73" t="s">
        <v>313</v>
      </c>
      <c r="GQ73">
        <v>5208.6850000000004</v>
      </c>
      <c r="GR73" t="s">
        <v>667</v>
      </c>
      <c r="GU73" t="s">
        <v>313</v>
      </c>
      <c r="GV73">
        <v>0</v>
      </c>
      <c r="GW73" t="s">
        <v>313</v>
      </c>
      <c r="GX73">
        <v>1E-3</v>
      </c>
      <c r="GY73">
        <v>0.17399999999999999</v>
      </c>
      <c r="GZ73" t="s">
        <v>313</v>
      </c>
      <c r="HA73">
        <v>15285.633</v>
      </c>
      <c r="HB73" t="s">
        <v>339</v>
      </c>
      <c r="HE73" t="s">
        <v>313</v>
      </c>
      <c r="HF73">
        <v>1580.5540000000001</v>
      </c>
      <c r="HG73" t="s">
        <v>328</v>
      </c>
      <c r="HJ73" t="s">
        <v>313</v>
      </c>
      <c r="HK73">
        <v>7999.1490000000003</v>
      </c>
      <c r="HL73" t="s">
        <v>328</v>
      </c>
      <c r="HO73" t="s">
        <v>313</v>
      </c>
      <c r="HP73">
        <v>1015.198</v>
      </c>
      <c r="HQ73" t="s">
        <v>328</v>
      </c>
      <c r="HT73" t="s">
        <v>313</v>
      </c>
      <c r="HU73">
        <v>22842.544999999998</v>
      </c>
      <c r="HV73" t="s">
        <v>340</v>
      </c>
      <c r="HY73" t="s">
        <v>313</v>
      </c>
      <c r="HZ73">
        <v>3749.8679999999999</v>
      </c>
      <c r="IA73" t="s">
        <v>531</v>
      </c>
      <c r="ID73" t="s">
        <v>313</v>
      </c>
      <c r="IE73">
        <v>8402.7939999999999</v>
      </c>
      <c r="IF73" t="s">
        <v>306</v>
      </c>
      <c r="II73" t="s">
        <v>313</v>
      </c>
      <c r="IJ73">
        <v>312.99099999999999</v>
      </c>
      <c r="IK73" t="s">
        <v>2332</v>
      </c>
      <c r="IN73" t="s">
        <v>313</v>
      </c>
    </row>
    <row r="74" spans="1:248">
      <c r="A74">
        <v>69</v>
      </c>
      <c r="B74" t="s">
        <v>862</v>
      </c>
      <c r="C74" t="s">
        <v>863</v>
      </c>
      <c r="D74" t="s">
        <v>864</v>
      </c>
      <c r="E74" t="s">
        <v>865</v>
      </c>
      <c r="F74" t="s">
        <v>866</v>
      </c>
      <c r="G74" t="s">
        <v>522</v>
      </c>
      <c r="H74" t="s">
        <v>867</v>
      </c>
      <c r="I74" t="s">
        <v>868</v>
      </c>
      <c r="J74" t="s">
        <v>313</v>
      </c>
      <c r="K74" t="s">
        <v>313</v>
      </c>
      <c r="L74" t="s">
        <v>313</v>
      </c>
      <c r="M74">
        <v>72</v>
      </c>
      <c r="N74">
        <v>15973.716</v>
      </c>
      <c r="O74" t="s">
        <v>314</v>
      </c>
      <c r="R74" t="s">
        <v>313</v>
      </c>
      <c r="S74">
        <v>270.077</v>
      </c>
      <c r="T74" t="s">
        <v>503</v>
      </c>
      <c r="W74" t="s">
        <v>313</v>
      </c>
      <c r="X74">
        <v>0</v>
      </c>
      <c r="Y74" t="s">
        <v>316</v>
      </c>
      <c r="Z74">
        <v>100</v>
      </c>
      <c r="AA74">
        <v>16932.227999999999</v>
      </c>
      <c r="AB74" t="s">
        <v>316</v>
      </c>
      <c r="AC74">
        <v>10403.618</v>
      </c>
      <c r="AD74" t="s">
        <v>524</v>
      </c>
      <c r="AG74" t="s">
        <v>313</v>
      </c>
      <c r="AH74">
        <v>1117.001</v>
      </c>
      <c r="AI74" t="s">
        <v>600</v>
      </c>
      <c r="AL74" t="s">
        <v>313</v>
      </c>
      <c r="AM74">
        <v>5923.6189999999997</v>
      </c>
      <c r="AN74" t="s">
        <v>319</v>
      </c>
      <c r="AQ74" t="s">
        <v>313</v>
      </c>
      <c r="AR74">
        <v>4396.4709999999995</v>
      </c>
      <c r="AS74" t="s">
        <v>660</v>
      </c>
      <c r="AV74" t="s">
        <v>313</v>
      </c>
      <c r="AW74">
        <v>5795.9939999999997</v>
      </c>
      <c r="AX74" t="s">
        <v>306</v>
      </c>
      <c r="BA74" t="s">
        <v>313</v>
      </c>
      <c r="BB74">
        <v>947.35900000000004</v>
      </c>
      <c r="BC74" t="s">
        <v>390</v>
      </c>
      <c r="BF74" t="s">
        <v>313</v>
      </c>
      <c r="BG74">
        <v>88.251000000000005</v>
      </c>
      <c r="BH74" t="s">
        <v>661</v>
      </c>
      <c r="BK74" t="s">
        <v>313</v>
      </c>
      <c r="BL74">
        <v>5143.4470000000001</v>
      </c>
      <c r="BM74" t="s">
        <v>662</v>
      </c>
      <c r="BP74" t="s">
        <v>313</v>
      </c>
      <c r="BQ74">
        <v>8388.2009999999991</v>
      </c>
      <c r="BR74" t="s">
        <v>374</v>
      </c>
      <c r="BU74" t="s">
        <v>313</v>
      </c>
      <c r="BV74">
        <v>4967.5590000000002</v>
      </c>
      <c r="BW74" t="s">
        <v>663</v>
      </c>
      <c r="BZ74" t="s">
        <v>313</v>
      </c>
      <c r="CA74">
        <v>159.78700000000001</v>
      </c>
      <c r="CB74" t="s">
        <v>561</v>
      </c>
      <c r="CE74" t="s">
        <v>313</v>
      </c>
      <c r="CF74">
        <v>449.33199999999999</v>
      </c>
      <c r="CG74" t="s">
        <v>328</v>
      </c>
      <c r="CJ74" t="s">
        <v>313</v>
      </c>
      <c r="CK74">
        <v>6492.643</v>
      </c>
      <c r="CL74" t="s">
        <v>328</v>
      </c>
      <c r="CO74" t="s">
        <v>313</v>
      </c>
      <c r="CP74">
        <v>308.61099999999999</v>
      </c>
      <c r="CQ74" t="s">
        <v>664</v>
      </c>
      <c r="CT74" t="s">
        <v>313</v>
      </c>
      <c r="CU74">
        <v>4065.5940000000001</v>
      </c>
      <c r="CV74" t="s">
        <v>313</v>
      </c>
      <c r="CY74" t="s">
        <v>313</v>
      </c>
      <c r="CZ74">
        <v>7916.3620000000001</v>
      </c>
      <c r="DA74" t="s">
        <v>313</v>
      </c>
      <c r="DD74" t="s">
        <v>313</v>
      </c>
      <c r="DE74">
        <v>399.56700000000001</v>
      </c>
      <c r="DF74" t="s">
        <v>665</v>
      </c>
      <c r="DI74" t="s">
        <v>313</v>
      </c>
      <c r="DJ74">
        <v>8267.7520000000004</v>
      </c>
      <c r="DK74" t="s">
        <v>341</v>
      </c>
      <c r="DN74" t="s">
        <v>313</v>
      </c>
      <c r="DO74">
        <v>290.42099999999999</v>
      </c>
      <c r="DP74" t="s">
        <v>418</v>
      </c>
      <c r="DS74" t="s">
        <v>313</v>
      </c>
      <c r="DT74">
        <v>0</v>
      </c>
      <c r="DU74" t="s">
        <v>332</v>
      </c>
      <c r="DV74">
        <v>88.75</v>
      </c>
      <c r="DW74">
        <v>15027.361000000001</v>
      </c>
      <c r="DX74" t="s">
        <v>332</v>
      </c>
      <c r="DY74">
        <v>7790.9279999999999</v>
      </c>
      <c r="DZ74" t="s">
        <v>328</v>
      </c>
      <c r="EC74" t="s">
        <v>313</v>
      </c>
      <c r="ED74">
        <v>12948.996999999999</v>
      </c>
      <c r="EE74" t="s">
        <v>306</v>
      </c>
      <c r="EH74" t="s">
        <v>313</v>
      </c>
      <c r="EI74">
        <v>8.1059999999999999</v>
      </c>
      <c r="EJ74" t="s">
        <v>333</v>
      </c>
      <c r="EM74" t="s">
        <v>313</v>
      </c>
      <c r="EN74">
        <v>6413.5929999999998</v>
      </c>
      <c r="EO74" t="s">
        <v>494</v>
      </c>
      <c r="ER74" t="s">
        <v>313</v>
      </c>
      <c r="ES74">
        <v>4799.933</v>
      </c>
      <c r="ET74" t="s">
        <v>313</v>
      </c>
      <c r="EW74" t="s">
        <v>313</v>
      </c>
      <c r="EX74">
        <v>7992.05</v>
      </c>
      <c r="EY74" t="s">
        <v>313</v>
      </c>
      <c r="FB74" t="s">
        <v>313</v>
      </c>
      <c r="FC74">
        <v>3417.9079999999999</v>
      </c>
      <c r="FD74" t="s">
        <v>306</v>
      </c>
      <c r="FG74" t="s">
        <v>313</v>
      </c>
      <c r="FH74">
        <v>12276.83</v>
      </c>
      <c r="FI74" t="s">
        <v>328</v>
      </c>
      <c r="FL74" t="s">
        <v>313</v>
      </c>
      <c r="FM74">
        <v>4675.4560000000001</v>
      </c>
      <c r="FN74" t="s">
        <v>328</v>
      </c>
      <c r="FQ74" t="s">
        <v>313</v>
      </c>
      <c r="FR74">
        <v>886.74099999999999</v>
      </c>
      <c r="FS74" t="s">
        <v>375</v>
      </c>
      <c r="FV74" t="s">
        <v>313</v>
      </c>
      <c r="FW74">
        <v>234.184</v>
      </c>
      <c r="FX74" t="s">
        <v>328</v>
      </c>
      <c r="GA74" t="s">
        <v>313</v>
      </c>
      <c r="GB74">
        <v>5210.4690000000001</v>
      </c>
      <c r="GC74" t="s">
        <v>666</v>
      </c>
      <c r="GF74" t="s">
        <v>313</v>
      </c>
      <c r="GG74">
        <v>4951.7730000000001</v>
      </c>
      <c r="GH74" t="s">
        <v>328</v>
      </c>
      <c r="GK74" t="s">
        <v>313</v>
      </c>
      <c r="GL74">
        <v>6591.1549999999997</v>
      </c>
      <c r="GM74" t="s">
        <v>563</v>
      </c>
      <c r="GP74" t="s">
        <v>313</v>
      </c>
      <c r="GQ74">
        <v>4958.4340000000002</v>
      </c>
      <c r="GR74" t="s">
        <v>667</v>
      </c>
      <c r="GU74" t="s">
        <v>313</v>
      </c>
      <c r="GV74">
        <v>0</v>
      </c>
      <c r="GW74" t="s">
        <v>313</v>
      </c>
      <c r="GX74">
        <v>0</v>
      </c>
      <c r="GY74">
        <v>1.7000000000000001E-2</v>
      </c>
      <c r="GZ74" t="s">
        <v>313</v>
      </c>
      <c r="HA74">
        <v>15556.089</v>
      </c>
      <c r="HB74" t="s">
        <v>339</v>
      </c>
      <c r="HE74" t="s">
        <v>313</v>
      </c>
      <c r="HF74">
        <v>1572.337</v>
      </c>
      <c r="HG74" t="s">
        <v>328</v>
      </c>
      <c r="HJ74" t="s">
        <v>313</v>
      </c>
      <c r="HK74">
        <v>7998.7070000000003</v>
      </c>
      <c r="HL74" t="s">
        <v>328</v>
      </c>
      <c r="HO74" t="s">
        <v>313</v>
      </c>
      <c r="HP74">
        <v>815.63800000000003</v>
      </c>
      <c r="HQ74" t="s">
        <v>328</v>
      </c>
      <c r="HT74" t="s">
        <v>313</v>
      </c>
      <c r="HU74">
        <v>22679.530999999999</v>
      </c>
      <c r="HV74" t="s">
        <v>340</v>
      </c>
      <c r="HY74" t="s">
        <v>313</v>
      </c>
      <c r="HZ74">
        <v>3973.4560000000001</v>
      </c>
      <c r="IA74" t="s">
        <v>531</v>
      </c>
      <c r="ID74" t="s">
        <v>313</v>
      </c>
      <c r="IE74">
        <v>8379.3670000000002</v>
      </c>
      <c r="IF74" t="s">
        <v>306</v>
      </c>
      <c r="II74" t="s">
        <v>313</v>
      </c>
      <c r="IJ74">
        <v>310.68099999999998</v>
      </c>
      <c r="IK74" t="s">
        <v>2332</v>
      </c>
      <c r="IN74" t="s">
        <v>313</v>
      </c>
    </row>
    <row r="75" spans="1:248">
      <c r="A75">
        <v>70</v>
      </c>
      <c r="B75" t="s">
        <v>869</v>
      </c>
      <c r="C75" t="s">
        <v>870</v>
      </c>
      <c r="D75" t="s">
        <v>871</v>
      </c>
      <c r="E75" t="s">
        <v>872</v>
      </c>
      <c r="F75" t="s">
        <v>873</v>
      </c>
      <c r="G75" t="s">
        <v>522</v>
      </c>
      <c r="H75" t="s">
        <v>874</v>
      </c>
      <c r="I75" t="s">
        <v>875</v>
      </c>
      <c r="J75" t="s">
        <v>346</v>
      </c>
      <c r="K75" t="s">
        <v>313</v>
      </c>
      <c r="L75" t="s">
        <v>313</v>
      </c>
      <c r="M75">
        <v>73</v>
      </c>
      <c r="N75">
        <v>9541.2999999999993</v>
      </c>
      <c r="O75" t="s">
        <v>314</v>
      </c>
      <c r="R75" t="s">
        <v>313</v>
      </c>
      <c r="S75">
        <v>1744.3</v>
      </c>
      <c r="T75" t="s">
        <v>410</v>
      </c>
      <c r="W75" t="s">
        <v>313</v>
      </c>
      <c r="X75">
        <v>0</v>
      </c>
      <c r="Y75" t="s">
        <v>316</v>
      </c>
      <c r="Z75">
        <v>100</v>
      </c>
      <c r="AA75">
        <v>2374.3200000000002</v>
      </c>
      <c r="AB75" t="s">
        <v>316</v>
      </c>
      <c r="AC75">
        <v>4332.4319999999998</v>
      </c>
      <c r="AD75" t="s">
        <v>317</v>
      </c>
      <c r="AG75" t="s">
        <v>313</v>
      </c>
      <c r="AH75">
        <v>530.31500000000005</v>
      </c>
      <c r="AI75" t="s">
        <v>525</v>
      </c>
      <c r="AL75" t="s">
        <v>313</v>
      </c>
      <c r="AM75">
        <v>25.914000000000001</v>
      </c>
      <c r="AN75" t="s">
        <v>319</v>
      </c>
      <c r="AQ75" t="s">
        <v>313</v>
      </c>
      <c r="AR75">
        <v>1314.9590000000001</v>
      </c>
      <c r="AS75" t="s">
        <v>526</v>
      </c>
      <c r="AV75" t="s">
        <v>313</v>
      </c>
      <c r="AW75">
        <v>2587.0219999999999</v>
      </c>
      <c r="AX75" t="s">
        <v>366</v>
      </c>
      <c r="BA75" t="s">
        <v>313</v>
      </c>
      <c r="BB75">
        <v>824.60699999999997</v>
      </c>
      <c r="BC75" t="s">
        <v>322</v>
      </c>
      <c r="BF75" t="s">
        <v>313</v>
      </c>
      <c r="BG75">
        <v>38.643000000000001</v>
      </c>
      <c r="BH75" t="s">
        <v>876</v>
      </c>
      <c r="BK75" t="s">
        <v>313</v>
      </c>
      <c r="BL75">
        <v>2481.4879999999998</v>
      </c>
      <c r="BM75" t="s">
        <v>449</v>
      </c>
      <c r="BP75" t="s">
        <v>313</v>
      </c>
      <c r="BQ75">
        <v>2830.3939999999998</v>
      </c>
      <c r="BR75" t="s">
        <v>374</v>
      </c>
      <c r="BU75" t="s">
        <v>313</v>
      </c>
      <c r="BV75">
        <v>2359.721</v>
      </c>
      <c r="BW75" t="s">
        <v>509</v>
      </c>
      <c r="BZ75" t="s">
        <v>313</v>
      </c>
      <c r="CA75">
        <v>655.63400000000001</v>
      </c>
      <c r="CB75" t="s">
        <v>414</v>
      </c>
      <c r="CE75" t="s">
        <v>313</v>
      </c>
      <c r="CF75">
        <v>249.08</v>
      </c>
      <c r="CG75" t="s">
        <v>328</v>
      </c>
      <c r="CJ75" t="s">
        <v>313</v>
      </c>
      <c r="CK75">
        <v>2992.3040000000001</v>
      </c>
      <c r="CL75" t="s">
        <v>328</v>
      </c>
      <c r="CO75" t="s">
        <v>313</v>
      </c>
      <c r="CP75">
        <v>666.85</v>
      </c>
      <c r="CQ75" t="s">
        <v>593</v>
      </c>
      <c r="CT75" t="s">
        <v>313</v>
      </c>
      <c r="CU75">
        <v>2397.299</v>
      </c>
      <c r="CV75" t="s">
        <v>313</v>
      </c>
      <c r="CY75" t="s">
        <v>313</v>
      </c>
      <c r="CZ75">
        <v>2410.9830000000002</v>
      </c>
      <c r="DA75" t="s">
        <v>313</v>
      </c>
      <c r="DD75" t="s">
        <v>313</v>
      </c>
      <c r="DE75">
        <v>872.59799999999996</v>
      </c>
      <c r="DF75" t="s">
        <v>347</v>
      </c>
      <c r="DI75" t="s">
        <v>313</v>
      </c>
      <c r="DJ75">
        <v>2771.9740000000002</v>
      </c>
      <c r="DK75" t="s">
        <v>306</v>
      </c>
      <c r="DN75" t="s">
        <v>313</v>
      </c>
      <c r="DO75">
        <v>1415.3340000000001</v>
      </c>
      <c r="DP75" t="s">
        <v>418</v>
      </c>
      <c r="DS75" t="s">
        <v>313</v>
      </c>
      <c r="DT75">
        <v>14.571</v>
      </c>
      <c r="DU75" t="s">
        <v>332</v>
      </c>
      <c r="DX75" t="s">
        <v>313</v>
      </c>
      <c r="DY75">
        <v>2874.9029999999998</v>
      </c>
      <c r="DZ75" t="s">
        <v>328</v>
      </c>
      <c r="EC75" t="s">
        <v>313</v>
      </c>
      <c r="ED75">
        <v>7375.6409999999996</v>
      </c>
      <c r="EE75" t="s">
        <v>306</v>
      </c>
      <c r="EH75" t="s">
        <v>313</v>
      </c>
      <c r="EI75">
        <v>5.4779999999999998</v>
      </c>
      <c r="EJ75" t="s">
        <v>333</v>
      </c>
      <c r="EM75" t="s">
        <v>313</v>
      </c>
      <c r="EN75">
        <v>3363.373</v>
      </c>
      <c r="EO75" t="s">
        <v>394</v>
      </c>
      <c r="ER75" t="s">
        <v>313</v>
      </c>
      <c r="ES75">
        <v>624.74400000000003</v>
      </c>
      <c r="ET75" t="s">
        <v>313</v>
      </c>
      <c r="EW75" t="s">
        <v>313</v>
      </c>
      <c r="EX75">
        <v>2741.683</v>
      </c>
      <c r="EY75" t="s">
        <v>313</v>
      </c>
      <c r="FB75" t="s">
        <v>313</v>
      </c>
      <c r="FC75">
        <v>3735.5909999999999</v>
      </c>
      <c r="FD75" t="s">
        <v>335</v>
      </c>
      <c r="FG75" t="s">
        <v>313</v>
      </c>
      <c r="FH75">
        <v>6851.7709999999997</v>
      </c>
      <c r="FI75" t="s">
        <v>328</v>
      </c>
      <c r="FL75" t="s">
        <v>313</v>
      </c>
      <c r="FM75">
        <v>23.187999999999999</v>
      </c>
      <c r="FN75" t="s">
        <v>328</v>
      </c>
      <c r="FQ75" t="s">
        <v>313</v>
      </c>
      <c r="FR75">
        <v>752.81500000000005</v>
      </c>
      <c r="FS75" t="s">
        <v>341</v>
      </c>
      <c r="FV75" t="s">
        <v>313</v>
      </c>
      <c r="FW75">
        <v>740.47299999999996</v>
      </c>
      <c r="FX75" t="s">
        <v>328</v>
      </c>
      <c r="GA75" t="s">
        <v>313</v>
      </c>
      <c r="GB75">
        <v>3234.7820000000002</v>
      </c>
      <c r="GC75" t="s">
        <v>395</v>
      </c>
      <c r="GF75" t="s">
        <v>313</v>
      </c>
      <c r="GG75">
        <v>7493.0159999999996</v>
      </c>
      <c r="GH75" t="s">
        <v>328</v>
      </c>
      <c r="GK75" t="s">
        <v>313</v>
      </c>
      <c r="GL75">
        <v>657.44799999999998</v>
      </c>
      <c r="GM75" t="s">
        <v>416</v>
      </c>
      <c r="GP75" t="s">
        <v>313</v>
      </c>
      <c r="GQ75">
        <v>2528.538</v>
      </c>
      <c r="GR75" t="s">
        <v>510</v>
      </c>
      <c r="GU75" t="s">
        <v>313</v>
      </c>
      <c r="GV75">
        <v>0</v>
      </c>
      <c r="GW75" t="s">
        <v>313</v>
      </c>
      <c r="GX75">
        <v>99.947999999999993</v>
      </c>
      <c r="GY75">
        <v>2373.085</v>
      </c>
      <c r="GZ75" t="s">
        <v>313</v>
      </c>
      <c r="HA75">
        <v>13254.553</v>
      </c>
      <c r="HB75" t="s">
        <v>339</v>
      </c>
      <c r="HE75" t="s">
        <v>313</v>
      </c>
      <c r="HF75">
        <v>1280.0519999999999</v>
      </c>
      <c r="HG75" t="s">
        <v>328</v>
      </c>
      <c r="HJ75" t="s">
        <v>313</v>
      </c>
      <c r="HK75">
        <v>2461.1970000000001</v>
      </c>
      <c r="HL75" t="s">
        <v>328</v>
      </c>
      <c r="HO75" t="s">
        <v>313</v>
      </c>
      <c r="HP75">
        <v>312.11399999999998</v>
      </c>
      <c r="HQ75" t="s">
        <v>328</v>
      </c>
      <c r="HT75" t="s">
        <v>313</v>
      </c>
      <c r="HU75">
        <v>18839.438999999998</v>
      </c>
      <c r="HV75" t="s">
        <v>340</v>
      </c>
      <c r="HY75" t="s">
        <v>313</v>
      </c>
      <c r="HZ75">
        <v>3048.7069999999999</v>
      </c>
      <c r="IA75" t="s">
        <v>531</v>
      </c>
      <c r="ID75" t="s">
        <v>313</v>
      </c>
      <c r="IE75">
        <v>3035.7150000000001</v>
      </c>
      <c r="IF75" t="s">
        <v>306</v>
      </c>
      <c r="II75" t="s">
        <v>313</v>
      </c>
      <c r="IJ75">
        <v>249.08</v>
      </c>
      <c r="IK75" t="s">
        <v>2332</v>
      </c>
      <c r="IN75" t="s">
        <v>313</v>
      </c>
    </row>
    <row r="76" spans="1:248">
      <c r="A76">
        <v>71</v>
      </c>
      <c r="B76" t="s">
        <v>361</v>
      </c>
      <c r="C76" t="s">
        <v>877</v>
      </c>
      <c r="D76" t="s">
        <v>513</v>
      </c>
      <c r="E76" t="s">
        <v>878</v>
      </c>
      <c r="F76" t="s">
        <v>879</v>
      </c>
      <c r="G76" t="s">
        <v>522</v>
      </c>
      <c r="H76" t="s">
        <v>880</v>
      </c>
      <c r="I76" t="s">
        <v>881</v>
      </c>
      <c r="J76" t="s">
        <v>346</v>
      </c>
      <c r="K76" t="s">
        <v>313</v>
      </c>
      <c r="L76" t="s">
        <v>313</v>
      </c>
      <c r="M76">
        <v>74</v>
      </c>
      <c r="N76">
        <v>9295.3060000000005</v>
      </c>
      <c r="O76" t="s">
        <v>314</v>
      </c>
      <c r="R76" t="s">
        <v>313</v>
      </c>
      <c r="S76">
        <v>1513.4469999999999</v>
      </c>
      <c r="T76" t="s">
        <v>315</v>
      </c>
      <c r="W76" t="s">
        <v>313</v>
      </c>
      <c r="X76">
        <v>483.72</v>
      </c>
      <c r="Y76" t="s">
        <v>316</v>
      </c>
      <c r="AB76" t="s">
        <v>313</v>
      </c>
      <c r="AC76">
        <v>3787.652</v>
      </c>
      <c r="AD76" t="s">
        <v>317</v>
      </c>
      <c r="AG76" t="s">
        <v>313</v>
      </c>
      <c r="AH76">
        <v>1129.6179999999999</v>
      </c>
      <c r="AI76" t="s">
        <v>525</v>
      </c>
      <c r="AL76" t="s">
        <v>313</v>
      </c>
      <c r="AM76">
        <v>0</v>
      </c>
      <c r="AN76" t="s">
        <v>319</v>
      </c>
      <c r="AO76">
        <v>100</v>
      </c>
      <c r="AP76">
        <v>626.721</v>
      </c>
      <c r="AQ76" t="s">
        <v>319</v>
      </c>
      <c r="AR76">
        <v>542.60900000000004</v>
      </c>
      <c r="AS76" t="s">
        <v>526</v>
      </c>
      <c r="AV76" t="s">
        <v>313</v>
      </c>
      <c r="AW76">
        <v>2509.1460000000002</v>
      </c>
      <c r="AX76" t="s">
        <v>306</v>
      </c>
      <c r="BA76" t="s">
        <v>313</v>
      </c>
      <c r="BB76">
        <v>775.33199999999999</v>
      </c>
      <c r="BC76" t="s">
        <v>322</v>
      </c>
      <c r="BF76" t="s">
        <v>313</v>
      </c>
      <c r="BG76">
        <v>145.25</v>
      </c>
      <c r="BH76" t="s">
        <v>639</v>
      </c>
      <c r="BK76" t="s">
        <v>313</v>
      </c>
      <c r="BL76">
        <v>1570.9159999999999</v>
      </c>
      <c r="BM76" t="s">
        <v>449</v>
      </c>
      <c r="BP76" t="s">
        <v>313</v>
      </c>
      <c r="BQ76">
        <v>1884.173</v>
      </c>
      <c r="BR76" t="s">
        <v>374</v>
      </c>
      <c r="BU76" t="s">
        <v>313</v>
      </c>
      <c r="BV76">
        <v>1410.3389999999999</v>
      </c>
      <c r="BW76" t="s">
        <v>509</v>
      </c>
      <c r="BZ76" t="s">
        <v>313</v>
      </c>
      <c r="CA76">
        <v>874.84100000000001</v>
      </c>
      <c r="CB76" t="s">
        <v>584</v>
      </c>
      <c r="CE76" t="s">
        <v>313</v>
      </c>
      <c r="CF76">
        <v>200.09700000000001</v>
      </c>
      <c r="CG76" t="s">
        <v>328</v>
      </c>
      <c r="CJ76" t="s">
        <v>313</v>
      </c>
      <c r="CK76">
        <v>2292.299</v>
      </c>
      <c r="CL76" t="s">
        <v>328</v>
      </c>
      <c r="CO76" t="s">
        <v>313</v>
      </c>
      <c r="CP76">
        <v>562.93899999999996</v>
      </c>
      <c r="CQ76" t="s">
        <v>593</v>
      </c>
      <c r="CT76" t="s">
        <v>313</v>
      </c>
      <c r="CU76">
        <v>1351.5450000000001</v>
      </c>
      <c r="CV76" t="s">
        <v>313</v>
      </c>
      <c r="CY76" t="s">
        <v>313</v>
      </c>
      <c r="CZ76">
        <v>1407.2809999999999</v>
      </c>
      <c r="DA76" t="s">
        <v>313</v>
      </c>
      <c r="DD76" t="s">
        <v>313</v>
      </c>
      <c r="DE76">
        <v>510.46600000000001</v>
      </c>
      <c r="DF76" t="s">
        <v>347</v>
      </c>
      <c r="DI76" t="s">
        <v>313</v>
      </c>
      <c r="DJ76">
        <v>1795.002</v>
      </c>
      <c r="DK76" t="s">
        <v>341</v>
      </c>
      <c r="DN76" t="s">
        <v>313</v>
      </c>
      <c r="DO76">
        <v>900.56100000000004</v>
      </c>
      <c r="DP76" t="s">
        <v>418</v>
      </c>
      <c r="DS76" t="s">
        <v>313</v>
      </c>
      <c r="DT76">
        <v>6.8410000000000002</v>
      </c>
      <c r="DU76" t="s">
        <v>332</v>
      </c>
      <c r="DX76" t="s">
        <v>313</v>
      </c>
      <c r="DY76">
        <v>1673.635</v>
      </c>
      <c r="DZ76" t="s">
        <v>328</v>
      </c>
      <c r="EC76" t="s">
        <v>313</v>
      </c>
      <c r="ED76">
        <v>6832.4120000000003</v>
      </c>
      <c r="EE76" t="s">
        <v>306</v>
      </c>
      <c r="EH76" t="s">
        <v>313</v>
      </c>
      <c r="EI76">
        <v>849.697</v>
      </c>
      <c r="EJ76" t="s">
        <v>333</v>
      </c>
      <c r="EM76" t="s">
        <v>313</v>
      </c>
      <c r="EN76">
        <v>4054.1129999999998</v>
      </c>
      <c r="EO76" t="s">
        <v>394</v>
      </c>
      <c r="ER76" t="s">
        <v>313</v>
      </c>
      <c r="ES76">
        <v>281.63900000000001</v>
      </c>
      <c r="ET76" t="s">
        <v>313</v>
      </c>
      <c r="EW76" t="s">
        <v>313</v>
      </c>
      <c r="EX76">
        <v>1646.9190000000001</v>
      </c>
      <c r="EY76" t="s">
        <v>313</v>
      </c>
      <c r="FB76" t="s">
        <v>313</v>
      </c>
      <c r="FC76">
        <v>4571.0569999999998</v>
      </c>
      <c r="FD76" t="s">
        <v>335</v>
      </c>
      <c r="FG76" t="s">
        <v>313</v>
      </c>
      <c r="FH76">
        <v>6043.4629999999997</v>
      </c>
      <c r="FI76" t="s">
        <v>328</v>
      </c>
      <c r="FL76" t="s">
        <v>313</v>
      </c>
      <c r="FM76">
        <v>665.25400000000002</v>
      </c>
      <c r="FN76" t="s">
        <v>328</v>
      </c>
      <c r="FQ76" t="s">
        <v>313</v>
      </c>
      <c r="FR76">
        <v>1227.097</v>
      </c>
      <c r="FS76" t="s">
        <v>341</v>
      </c>
      <c r="FV76" t="s">
        <v>313</v>
      </c>
      <c r="FW76">
        <v>562.20500000000004</v>
      </c>
      <c r="FX76" t="s">
        <v>328</v>
      </c>
      <c r="GA76" t="s">
        <v>313</v>
      </c>
      <c r="GB76">
        <v>2361.2939999999999</v>
      </c>
      <c r="GC76" t="s">
        <v>529</v>
      </c>
      <c r="GF76" t="s">
        <v>313</v>
      </c>
      <c r="GG76">
        <v>6570.2359999999999</v>
      </c>
      <c r="GH76" t="s">
        <v>328</v>
      </c>
      <c r="GK76" t="s">
        <v>313</v>
      </c>
      <c r="GL76">
        <v>1262.393</v>
      </c>
      <c r="GM76" t="s">
        <v>416</v>
      </c>
      <c r="GP76" t="s">
        <v>313</v>
      </c>
      <c r="GQ76">
        <v>1587.0509999999999</v>
      </c>
      <c r="GR76" t="s">
        <v>530</v>
      </c>
      <c r="GU76" t="s">
        <v>313</v>
      </c>
      <c r="GV76">
        <v>0</v>
      </c>
      <c r="GW76" t="s">
        <v>313</v>
      </c>
      <c r="GX76">
        <v>99.992000000000004</v>
      </c>
      <c r="GY76">
        <v>626.66999999999996</v>
      </c>
      <c r="GZ76" t="s">
        <v>313</v>
      </c>
      <c r="HA76">
        <v>14617.063</v>
      </c>
      <c r="HB76" t="s">
        <v>339</v>
      </c>
      <c r="HE76" t="s">
        <v>313</v>
      </c>
      <c r="HF76">
        <v>1394.2</v>
      </c>
      <c r="HG76" t="s">
        <v>328</v>
      </c>
      <c r="HJ76" t="s">
        <v>313</v>
      </c>
      <c r="HK76">
        <v>1479.0540000000001</v>
      </c>
      <c r="HL76" t="s">
        <v>328</v>
      </c>
      <c r="HO76" t="s">
        <v>313</v>
      </c>
      <c r="HP76">
        <v>1210.047</v>
      </c>
      <c r="HQ76" t="s">
        <v>328</v>
      </c>
      <c r="HT76" t="s">
        <v>313</v>
      </c>
      <c r="HU76">
        <v>17781.093000000001</v>
      </c>
      <c r="HV76" t="s">
        <v>340</v>
      </c>
      <c r="HY76" t="s">
        <v>313</v>
      </c>
      <c r="HZ76">
        <v>2970.453</v>
      </c>
      <c r="IA76" t="s">
        <v>327</v>
      </c>
      <c r="ID76" t="s">
        <v>313</v>
      </c>
      <c r="IE76">
        <v>2066.5479999999998</v>
      </c>
      <c r="IF76" t="s">
        <v>306</v>
      </c>
      <c r="II76" t="s">
        <v>313</v>
      </c>
      <c r="IJ76">
        <v>415.15600000000001</v>
      </c>
      <c r="IK76" t="s">
        <v>2332</v>
      </c>
      <c r="IN76" t="s">
        <v>313</v>
      </c>
    </row>
    <row r="77" spans="1:248">
      <c r="A77">
        <v>72</v>
      </c>
      <c r="B77" t="s">
        <v>882</v>
      </c>
      <c r="C77" t="s">
        <v>883</v>
      </c>
      <c r="D77" t="s">
        <v>546</v>
      </c>
      <c r="E77" t="s">
        <v>884</v>
      </c>
      <c r="F77" t="s">
        <v>885</v>
      </c>
      <c r="G77" t="s">
        <v>522</v>
      </c>
      <c r="H77" t="s">
        <v>886</v>
      </c>
      <c r="I77" t="s">
        <v>887</v>
      </c>
      <c r="J77" t="s">
        <v>313</v>
      </c>
      <c r="K77" t="s">
        <v>313</v>
      </c>
      <c r="L77" t="s">
        <v>313</v>
      </c>
      <c r="M77">
        <v>75</v>
      </c>
      <c r="N77">
        <v>5626.6859999999997</v>
      </c>
      <c r="O77" t="s">
        <v>314</v>
      </c>
      <c r="R77" t="s">
        <v>313</v>
      </c>
      <c r="S77">
        <v>4768.1030000000001</v>
      </c>
      <c r="T77" t="s">
        <v>315</v>
      </c>
      <c r="W77" t="s">
        <v>313</v>
      </c>
      <c r="X77">
        <v>251.255</v>
      </c>
      <c r="Y77" t="s">
        <v>316</v>
      </c>
      <c r="AB77" t="s">
        <v>313</v>
      </c>
      <c r="AC77">
        <v>154.994</v>
      </c>
      <c r="AD77" t="s">
        <v>317</v>
      </c>
      <c r="AG77" t="s">
        <v>313</v>
      </c>
      <c r="AH77">
        <v>134.27000000000001</v>
      </c>
      <c r="AI77" t="s">
        <v>318</v>
      </c>
      <c r="AL77" t="s">
        <v>313</v>
      </c>
      <c r="AM77">
        <v>0</v>
      </c>
      <c r="AN77" t="s">
        <v>319</v>
      </c>
      <c r="AO77">
        <v>100</v>
      </c>
      <c r="AP77">
        <v>1782.796</v>
      </c>
      <c r="AQ77" t="s">
        <v>319</v>
      </c>
      <c r="AR77">
        <v>1850.412</v>
      </c>
      <c r="AS77" t="s">
        <v>320</v>
      </c>
      <c r="AV77" t="s">
        <v>313</v>
      </c>
      <c r="AW77">
        <v>440.363</v>
      </c>
      <c r="AX77" t="s">
        <v>354</v>
      </c>
      <c r="BA77" t="s">
        <v>313</v>
      </c>
      <c r="BB77">
        <v>303.62400000000002</v>
      </c>
      <c r="BC77" t="s">
        <v>322</v>
      </c>
      <c r="BF77" t="s">
        <v>313</v>
      </c>
      <c r="BG77">
        <v>96.507000000000005</v>
      </c>
      <c r="BH77" t="s">
        <v>646</v>
      </c>
      <c r="BK77" t="s">
        <v>313</v>
      </c>
      <c r="BL77">
        <v>1267.7339999999999</v>
      </c>
      <c r="BM77" t="s">
        <v>404</v>
      </c>
      <c r="BP77" t="s">
        <v>313</v>
      </c>
      <c r="BQ77">
        <v>1820.1220000000001</v>
      </c>
      <c r="BR77" t="s">
        <v>325</v>
      </c>
      <c r="BU77" t="s">
        <v>313</v>
      </c>
      <c r="BV77">
        <v>216.79599999999999</v>
      </c>
      <c r="BW77" t="s">
        <v>326</v>
      </c>
      <c r="BZ77" t="s">
        <v>313</v>
      </c>
      <c r="CA77">
        <v>697.42200000000003</v>
      </c>
      <c r="CB77" t="s">
        <v>393</v>
      </c>
      <c r="CE77" t="s">
        <v>313</v>
      </c>
      <c r="CF77">
        <v>281.63</v>
      </c>
      <c r="CG77" t="s">
        <v>328</v>
      </c>
      <c r="CJ77" t="s">
        <v>313</v>
      </c>
      <c r="CK77">
        <v>1241.2080000000001</v>
      </c>
      <c r="CL77" t="s">
        <v>328</v>
      </c>
      <c r="CO77" t="s">
        <v>313</v>
      </c>
      <c r="CP77">
        <v>0</v>
      </c>
      <c r="CQ77" t="s">
        <v>383</v>
      </c>
      <c r="CR77">
        <v>99.998999999999995</v>
      </c>
      <c r="CS77">
        <v>1782.778</v>
      </c>
      <c r="CT77" t="s">
        <v>383</v>
      </c>
      <c r="CU77">
        <v>199.22300000000001</v>
      </c>
      <c r="CV77" t="s">
        <v>313</v>
      </c>
      <c r="CY77" t="s">
        <v>313</v>
      </c>
      <c r="CZ77">
        <v>97.61</v>
      </c>
      <c r="DA77" t="s">
        <v>313</v>
      </c>
      <c r="DD77" t="s">
        <v>313</v>
      </c>
      <c r="DE77">
        <v>608.46199999999999</v>
      </c>
      <c r="DF77" t="s">
        <v>330</v>
      </c>
      <c r="DI77" t="s">
        <v>313</v>
      </c>
      <c r="DJ77">
        <v>1985.932</v>
      </c>
      <c r="DK77" t="s">
        <v>306</v>
      </c>
      <c r="DN77" t="s">
        <v>313</v>
      </c>
      <c r="DO77">
        <v>1272.28</v>
      </c>
      <c r="DP77" t="s">
        <v>321</v>
      </c>
      <c r="DS77" t="s">
        <v>313</v>
      </c>
      <c r="DT77">
        <v>101.739</v>
      </c>
      <c r="DU77" t="s">
        <v>332</v>
      </c>
      <c r="DX77" t="s">
        <v>313</v>
      </c>
      <c r="DY77">
        <v>227.48099999999999</v>
      </c>
      <c r="DZ77" t="s">
        <v>328</v>
      </c>
      <c r="EC77" t="s">
        <v>313</v>
      </c>
      <c r="ED77">
        <v>3101.4360000000001</v>
      </c>
      <c r="EE77" t="s">
        <v>306</v>
      </c>
      <c r="EH77" t="s">
        <v>313</v>
      </c>
      <c r="EI77">
        <v>188.17099999999999</v>
      </c>
      <c r="EJ77" t="s">
        <v>333</v>
      </c>
      <c r="EM77" t="s">
        <v>313</v>
      </c>
      <c r="EN77">
        <v>3412.4119999999998</v>
      </c>
      <c r="EO77" t="s">
        <v>394</v>
      </c>
      <c r="ER77" t="s">
        <v>313</v>
      </c>
      <c r="ES77">
        <v>442.13799999999998</v>
      </c>
      <c r="ET77" t="s">
        <v>313</v>
      </c>
      <c r="EW77" t="s">
        <v>313</v>
      </c>
      <c r="EX77">
        <v>2296.0819999999999</v>
      </c>
      <c r="EY77" t="s">
        <v>313</v>
      </c>
      <c r="FB77" t="s">
        <v>313</v>
      </c>
      <c r="FC77">
        <v>3178.5619999999999</v>
      </c>
      <c r="FD77" t="s">
        <v>335</v>
      </c>
      <c r="FG77" t="s">
        <v>313</v>
      </c>
      <c r="FH77">
        <v>2550.7069999999999</v>
      </c>
      <c r="FI77" t="s">
        <v>328</v>
      </c>
      <c r="FL77" t="s">
        <v>313</v>
      </c>
      <c r="FM77">
        <v>476.59800000000001</v>
      </c>
      <c r="FN77" t="s">
        <v>328</v>
      </c>
      <c r="FQ77" t="s">
        <v>313</v>
      </c>
      <c r="FR77">
        <v>938.15499999999997</v>
      </c>
      <c r="FS77" t="s">
        <v>306</v>
      </c>
      <c r="FV77" t="s">
        <v>313</v>
      </c>
      <c r="FW77">
        <v>117.875</v>
      </c>
      <c r="FX77" t="s">
        <v>328</v>
      </c>
      <c r="GA77" t="s">
        <v>313</v>
      </c>
      <c r="GB77">
        <v>1266.384</v>
      </c>
      <c r="GC77" t="s">
        <v>395</v>
      </c>
      <c r="GF77" t="s">
        <v>313</v>
      </c>
      <c r="GG77">
        <v>8994.0110000000004</v>
      </c>
      <c r="GH77" t="s">
        <v>328</v>
      </c>
      <c r="GK77" t="s">
        <v>313</v>
      </c>
      <c r="GL77">
        <v>716.11099999999999</v>
      </c>
      <c r="GM77" t="s">
        <v>384</v>
      </c>
      <c r="GP77" t="s">
        <v>313</v>
      </c>
      <c r="GQ77">
        <v>1790.1969999999999</v>
      </c>
      <c r="GR77" t="s">
        <v>365</v>
      </c>
      <c r="GU77" t="s">
        <v>313</v>
      </c>
      <c r="GV77">
        <v>0</v>
      </c>
      <c r="GW77" t="s">
        <v>313</v>
      </c>
      <c r="GX77">
        <v>1E-3</v>
      </c>
      <c r="GY77">
        <v>1.7999999999999999E-2</v>
      </c>
      <c r="GZ77" t="s">
        <v>313</v>
      </c>
      <c r="HA77">
        <v>16106.833000000001</v>
      </c>
      <c r="HB77" t="s">
        <v>339</v>
      </c>
      <c r="HE77" t="s">
        <v>313</v>
      </c>
      <c r="HF77">
        <v>2005.7639999999999</v>
      </c>
      <c r="HG77" t="s">
        <v>328</v>
      </c>
      <c r="HJ77" t="s">
        <v>313</v>
      </c>
      <c r="HK77">
        <v>2118.7170000000001</v>
      </c>
      <c r="HL77" t="s">
        <v>328</v>
      </c>
      <c r="HO77" t="s">
        <v>313</v>
      </c>
      <c r="HP77">
        <v>187.74600000000001</v>
      </c>
      <c r="HQ77" t="s">
        <v>328</v>
      </c>
      <c r="HT77" t="s">
        <v>313</v>
      </c>
      <c r="HU77">
        <v>14756.313</v>
      </c>
      <c r="HV77" t="s">
        <v>340</v>
      </c>
      <c r="HY77" t="s">
        <v>313</v>
      </c>
      <c r="HZ77">
        <v>940.71100000000001</v>
      </c>
      <c r="IA77" t="s">
        <v>327</v>
      </c>
      <c r="ID77" t="s">
        <v>313</v>
      </c>
      <c r="IE77">
        <v>91.756</v>
      </c>
      <c r="IF77" t="s">
        <v>306</v>
      </c>
      <c r="II77" t="s">
        <v>313</v>
      </c>
      <c r="IJ77">
        <v>106.883</v>
      </c>
      <c r="IK77" t="s">
        <v>2332</v>
      </c>
      <c r="IN77" t="s">
        <v>313</v>
      </c>
    </row>
    <row r="78" spans="1:248">
      <c r="A78">
        <v>93</v>
      </c>
      <c r="B78" t="s">
        <v>888</v>
      </c>
      <c r="C78" t="s">
        <v>889</v>
      </c>
      <c r="D78" t="s">
        <v>738</v>
      </c>
      <c r="E78" t="s">
        <v>890</v>
      </c>
      <c r="F78" t="s">
        <v>891</v>
      </c>
      <c r="G78" t="s">
        <v>522</v>
      </c>
      <c r="H78" t="s">
        <v>892</v>
      </c>
      <c r="I78" t="s">
        <v>893</v>
      </c>
      <c r="J78" t="s">
        <v>313</v>
      </c>
      <c r="K78" t="s">
        <v>313</v>
      </c>
      <c r="L78" t="s">
        <v>313</v>
      </c>
      <c r="M78">
        <v>76</v>
      </c>
      <c r="N78">
        <v>15665.087</v>
      </c>
      <c r="O78" t="s">
        <v>314</v>
      </c>
      <c r="R78" t="s">
        <v>313</v>
      </c>
      <c r="S78">
        <v>206.62899999999999</v>
      </c>
      <c r="T78" t="s">
        <v>503</v>
      </c>
      <c r="W78" t="s">
        <v>313</v>
      </c>
      <c r="X78">
        <v>0</v>
      </c>
      <c r="Y78" t="s">
        <v>316</v>
      </c>
      <c r="Z78">
        <v>100</v>
      </c>
      <c r="AA78">
        <v>465.846</v>
      </c>
      <c r="AB78" t="s">
        <v>316</v>
      </c>
      <c r="AC78">
        <v>10140.880999999999</v>
      </c>
      <c r="AD78" t="s">
        <v>317</v>
      </c>
      <c r="AG78" t="s">
        <v>313</v>
      </c>
      <c r="AH78">
        <v>1126.8900000000001</v>
      </c>
      <c r="AI78" t="s">
        <v>600</v>
      </c>
      <c r="AL78" t="s">
        <v>313</v>
      </c>
      <c r="AM78">
        <v>5623.9350000000004</v>
      </c>
      <c r="AN78" t="s">
        <v>319</v>
      </c>
      <c r="AQ78" t="s">
        <v>313</v>
      </c>
      <c r="AR78">
        <v>4494.8329999999996</v>
      </c>
      <c r="AS78" t="s">
        <v>660</v>
      </c>
      <c r="AV78" t="s">
        <v>313</v>
      </c>
      <c r="AW78">
        <v>5583.6409999999996</v>
      </c>
      <c r="AX78" t="s">
        <v>306</v>
      </c>
      <c r="BA78" t="s">
        <v>313</v>
      </c>
      <c r="BB78">
        <v>868.71400000000006</v>
      </c>
      <c r="BC78" t="s">
        <v>390</v>
      </c>
      <c r="BF78" t="s">
        <v>313</v>
      </c>
      <c r="BG78">
        <v>105.193</v>
      </c>
      <c r="BH78" t="s">
        <v>894</v>
      </c>
      <c r="BK78" t="s">
        <v>313</v>
      </c>
      <c r="BL78">
        <v>5184.3940000000002</v>
      </c>
      <c r="BM78" t="s">
        <v>662</v>
      </c>
      <c r="BP78" t="s">
        <v>313</v>
      </c>
      <c r="BQ78">
        <v>8087.335</v>
      </c>
      <c r="BR78" t="s">
        <v>374</v>
      </c>
      <c r="BU78" t="s">
        <v>313</v>
      </c>
      <c r="BV78">
        <v>5030.4070000000002</v>
      </c>
      <c r="BW78" t="s">
        <v>663</v>
      </c>
      <c r="BZ78" t="s">
        <v>313</v>
      </c>
      <c r="CA78">
        <v>0</v>
      </c>
      <c r="CB78" t="s">
        <v>561</v>
      </c>
      <c r="CC78">
        <v>100</v>
      </c>
      <c r="CD78">
        <v>465.846</v>
      </c>
      <c r="CE78" t="s">
        <v>561</v>
      </c>
      <c r="CF78">
        <v>119.693</v>
      </c>
      <c r="CG78" t="s">
        <v>328</v>
      </c>
      <c r="CJ78" t="s">
        <v>313</v>
      </c>
      <c r="CK78">
        <v>6264.0969999999998</v>
      </c>
      <c r="CL78" t="s">
        <v>328</v>
      </c>
      <c r="CO78" t="s">
        <v>313</v>
      </c>
      <c r="CP78">
        <v>348.964</v>
      </c>
      <c r="CQ78" t="s">
        <v>664</v>
      </c>
      <c r="CT78" t="s">
        <v>313</v>
      </c>
      <c r="CU78">
        <v>3953.4189999999999</v>
      </c>
      <c r="CV78" t="s">
        <v>313</v>
      </c>
      <c r="CY78" t="s">
        <v>313</v>
      </c>
      <c r="CZ78">
        <v>7612.8220000000001</v>
      </c>
      <c r="DA78" t="s">
        <v>313</v>
      </c>
      <c r="DD78" t="s">
        <v>313</v>
      </c>
      <c r="DE78">
        <v>100.893</v>
      </c>
      <c r="DF78" t="s">
        <v>665</v>
      </c>
      <c r="DI78" t="s">
        <v>313</v>
      </c>
      <c r="DJ78">
        <v>7968.0810000000001</v>
      </c>
      <c r="DK78" t="s">
        <v>341</v>
      </c>
      <c r="DN78" t="s">
        <v>313</v>
      </c>
      <c r="DO78">
        <v>0</v>
      </c>
      <c r="DP78" t="s">
        <v>418</v>
      </c>
      <c r="DQ78">
        <v>70.426000000000002</v>
      </c>
      <c r="DR78">
        <v>328.077</v>
      </c>
      <c r="DS78" t="s">
        <v>418</v>
      </c>
      <c r="DT78">
        <v>11.894</v>
      </c>
      <c r="DU78" t="s">
        <v>332</v>
      </c>
      <c r="DX78" t="s">
        <v>313</v>
      </c>
      <c r="DY78">
        <v>7505.0770000000002</v>
      </c>
      <c r="DZ78" t="s">
        <v>328</v>
      </c>
      <c r="EC78" t="s">
        <v>313</v>
      </c>
      <c r="ED78">
        <v>12721.125</v>
      </c>
      <c r="EE78" t="s">
        <v>306</v>
      </c>
      <c r="EH78" t="s">
        <v>313</v>
      </c>
      <c r="EI78">
        <v>17.029</v>
      </c>
      <c r="EJ78" t="s">
        <v>333</v>
      </c>
      <c r="EM78" t="s">
        <v>313</v>
      </c>
      <c r="EN78">
        <v>6275.1080000000002</v>
      </c>
      <c r="EO78" t="s">
        <v>494</v>
      </c>
      <c r="ER78" t="s">
        <v>313</v>
      </c>
      <c r="ES78">
        <v>4771.1980000000003</v>
      </c>
      <c r="ET78" t="s">
        <v>313</v>
      </c>
      <c r="EW78" t="s">
        <v>313</v>
      </c>
      <c r="EX78">
        <v>7696.97</v>
      </c>
      <c r="EY78" t="s">
        <v>313</v>
      </c>
      <c r="FB78" t="s">
        <v>313</v>
      </c>
      <c r="FC78">
        <v>3853.0279999999998</v>
      </c>
      <c r="FD78" t="s">
        <v>306</v>
      </c>
      <c r="FG78" t="s">
        <v>313</v>
      </c>
      <c r="FH78">
        <v>12009.427</v>
      </c>
      <c r="FI78" t="s">
        <v>328</v>
      </c>
      <c r="FL78" t="s">
        <v>313</v>
      </c>
      <c r="FM78">
        <v>4358</v>
      </c>
      <c r="FN78" t="s">
        <v>328</v>
      </c>
      <c r="FQ78" t="s">
        <v>313</v>
      </c>
      <c r="FR78">
        <v>615.93299999999999</v>
      </c>
      <c r="FS78" t="s">
        <v>375</v>
      </c>
      <c r="FV78" t="s">
        <v>313</v>
      </c>
      <c r="FW78">
        <v>52.747</v>
      </c>
      <c r="FX78" t="s">
        <v>328</v>
      </c>
      <c r="GA78" t="s">
        <v>313</v>
      </c>
      <c r="GB78">
        <v>5263.6109999999999</v>
      </c>
      <c r="GC78" t="s">
        <v>666</v>
      </c>
      <c r="GF78" t="s">
        <v>313</v>
      </c>
      <c r="GG78">
        <v>4982.3100000000004</v>
      </c>
      <c r="GH78" t="s">
        <v>328</v>
      </c>
      <c r="GK78" t="s">
        <v>313</v>
      </c>
      <c r="GL78">
        <v>6654.6959999999999</v>
      </c>
      <c r="GM78" t="s">
        <v>563</v>
      </c>
      <c r="GP78" t="s">
        <v>313</v>
      </c>
      <c r="GQ78">
        <v>5034.8469999999998</v>
      </c>
      <c r="GR78" t="s">
        <v>685</v>
      </c>
      <c r="GU78" t="s">
        <v>313</v>
      </c>
      <c r="GV78">
        <v>0</v>
      </c>
      <c r="GW78" t="s">
        <v>313</v>
      </c>
      <c r="GX78">
        <v>100</v>
      </c>
      <c r="GY78">
        <v>465.846</v>
      </c>
      <c r="GZ78" t="s">
        <v>313</v>
      </c>
      <c r="HA78">
        <v>15433.169</v>
      </c>
      <c r="HB78" t="s">
        <v>339</v>
      </c>
      <c r="HE78" t="s">
        <v>313</v>
      </c>
      <c r="HF78">
        <v>1991.7280000000001</v>
      </c>
      <c r="HG78" t="s">
        <v>328</v>
      </c>
      <c r="HJ78" t="s">
        <v>313</v>
      </c>
      <c r="HK78">
        <v>7696.4769999999999</v>
      </c>
      <c r="HL78" t="s">
        <v>328</v>
      </c>
      <c r="HO78" t="s">
        <v>313</v>
      </c>
      <c r="HP78">
        <v>744.42600000000004</v>
      </c>
      <c r="HQ78" t="s">
        <v>328</v>
      </c>
      <c r="HT78" t="s">
        <v>313</v>
      </c>
      <c r="HU78">
        <v>22528.312999999998</v>
      </c>
      <c r="HV78" t="s">
        <v>340</v>
      </c>
      <c r="HY78" t="s">
        <v>313</v>
      </c>
      <c r="HZ78">
        <v>3680.2979999999998</v>
      </c>
      <c r="IA78" t="s">
        <v>531</v>
      </c>
      <c r="ID78" t="s">
        <v>313</v>
      </c>
      <c r="IE78">
        <v>8089.0039999999999</v>
      </c>
      <c r="IF78" t="s">
        <v>306</v>
      </c>
      <c r="II78" t="s">
        <v>313</v>
      </c>
      <c r="IJ78">
        <v>0</v>
      </c>
      <c r="IK78" t="s">
        <v>2332</v>
      </c>
      <c r="IL78">
        <v>99.876999999999995</v>
      </c>
      <c r="IM78">
        <v>465.27100000000002</v>
      </c>
      <c r="IN78" t="s">
        <v>2332</v>
      </c>
    </row>
    <row r="79" spans="1:248">
      <c r="A79">
        <v>94</v>
      </c>
      <c r="B79" t="s">
        <v>895</v>
      </c>
      <c r="C79" t="s">
        <v>896</v>
      </c>
      <c r="D79" t="s">
        <v>546</v>
      </c>
      <c r="E79" t="s">
        <v>897</v>
      </c>
      <c r="F79" t="s">
        <v>898</v>
      </c>
      <c r="G79" t="s">
        <v>522</v>
      </c>
      <c r="H79" t="s">
        <v>899</v>
      </c>
      <c r="I79" t="s">
        <v>900</v>
      </c>
      <c r="J79" t="s">
        <v>313</v>
      </c>
      <c r="K79" t="s">
        <v>313</v>
      </c>
      <c r="L79" t="s">
        <v>313</v>
      </c>
      <c r="M79">
        <v>77</v>
      </c>
      <c r="N79">
        <v>9615.9330000000009</v>
      </c>
      <c r="O79" t="s">
        <v>314</v>
      </c>
      <c r="R79" t="s">
        <v>313</v>
      </c>
      <c r="S79">
        <v>1614.1310000000001</v>
      </c>
      <c r="T79" t="s">
        <v>315</v>
      </c>
      <c r="W79" t="s">
        <v>313</v>
      </c>
      <c r="X79">
        <v>139.86699999999999</v>
      </c>
      <c r="Y79" t="s">
        <v>316</v>
      </c>
      <c r="AB79" t="s">
        <v>313</v>
      </c>
      <c r="AC79">
        <v>4150.1289999999999</v>
      </c>
      <c r="AD79" t="s">
        <v>317</v>
      </c>
      <c r="AG79" t="s">
        <v>313</v>
      </c>
      <c r="AH79">
        <v>1013.5359999999999</v>
      </c>
      <c r="AI79" t="s">
        <v>525</v>
      </c>
      <c r="AL79" t="s">
        <v>313</v>
      </c>
      <c r="AM79">
        <v>0</v>
      </c>
      <c r="AN79" t="s">
        <v>319</v>
      </c>
      <c r="AO79">
        <v>100</v>
      </c>
      <c r="AP79">
        <v>1774.181</v>
      </c>
      <c r="AQ79" t="s">
        <v>319</v>
      </c>
      <c r="AR79">
        <v>871.39700000000005</v>
      </c>
      <c r="AS79" t="s">
        <v>526</v>
      </c>
      <c r="AV79" t="s">
        <v>313</v>
      </c>
      <c r="AW79">
        <v>2854.6779999999999</v>
      </c>
      <c r="AX79" t="s">
        <v>306</v>
      </c>
      <c r="BA79" t="s">
        <v>313</v>
      </c>
      <c r="BB79">
        <v>726.47400000000005</v>
      </c>
      <c r="BC79" t="s">
        <v>322</v>
      </c>
      <c r="BF79" t="s">
        <v>313</v>
      </c>
      <c r="BG79">
        <v>71.415999999999997</v>
      </c>
      <c r="BH79" t="s">
        <v>901</v>
      </c>
      <c r="BK79" t="s">
        <v>313</v>
      </c>
      <c r="BL79">
        <v>2019.644</v>
      </c>
      <c r="BM79" t="s">
        <v>449</v>
      </c>
      <c r="BP79" t="s">
        <v>313</v>
      </c>
      <c r="BQ79">
        <v>2351.5740000000001</v>
      </c>
      <c r="BR79" t="s">
        <v>374</v>
      </c>
      <c r="BU79" t="s">
        <v>313</v>
      </c>
      <c r="BV79">
        <v>1867.7249999999999</v>
      </c>
      <c r="BW79" t="s">
        <v>509</v>
      </c>
      <c r="BZ79" t="s">
        <v>313</v>
      </c>
      <c r="CA79">
        <v>1121.595</v>
      </c>
      <c r="CB79" t="s">
        <v>414</v>
      </c>
      <c r="CE79" t="s">
        <v>313</v>
      </c>
      <c r="CF79">
        <v>359.38299999999998</v>
      </c>
      <c r="CG79" t="s">
        <v>328</v>
      </c>
      <c r="CJ79" t="s">
        <v>313</v>
      </c>
      <c r="CK79">
        <v>2772.2779999999998</v>
      </c>
      <c r="CL79" t="s">
        <v>328</v>
      </c>
      <c r="CO79" t="s">
        <v>313</v>
      </c>
      <c r="CP79">
        <v>415.291</v>
      </c>
      <c r="CQ79" t="s">
        <v>593</v>
      </c>
      <c r="CT79" t="s">
        <v>313</v>
      </c>
      <c r="CU79">
        <v>1841.577</v>
      </c>
      <c r="CV79" t="s">
        <v>313</v>
      </c>
      <c r="CY79" t="s">
        <v>313</v>
      </c>
      <c r="CZ79">
        <v>1890.1859999999999</v>
      </c>
      <c r="DA79" t="s">
        <v>313</v>
      </c>
      <c r="DD79" t="s">
        <v>313</v>
      </c>
      <c r="DE79">
        <v>512.23900000000003</v>
      </c>
      <c r="DF79" t="s">
        <v>347</v>
      </c>
      <c r="DI79" t="s">
        <v>313</v>
      </c>
      <c r="DJ79">
        <v>2272.2869999999998</v>
      </c>
      <c r="DK79" t="s">
        <v>306</v>
      </c>
      <c r="DN79" t="s">
        <v>313</v>
      </c>
      <c r="DO79">
        <v>1012.355</v>
      </c>
      <c r="DP79" t="s">
        <v>418</v>
      </c>
      <c r="DS79" t="s">
        <v>313</v>
      </c>
      <c r="DT79">
        <v>6.149</v>
      </c>
      <c r="DU79" t="s">
        <v>332</v>
      </c>
      <c r="DX79" t="s">
        <v>313</v>
      </c>
      <c r="DY79">
        <v>2207.482</v>
      </c>
      <c r="DZ79" t="s">
        <v>328</v>
      </c>
      <c r="EC79" t="s">
        <v>313</v>
      </c>
      <c r="ED79">
        <v>7219.8689999999997</v>
      </c>
      <c r="EE79" t="s">
        <v>306</v>
      </c>
      <c r="EH79" t="s">
        <v>313</v>
      </c>
      <c r="EI79">
        <v>347.767</v>
      </c>
      <c r="EJ79" t="s">
        <v>333</v>
      </c>
      <c r="EM79" t="s">
        <v>313</v>
      </c>
      <c r="EN79">
        <v>3947.2779999999998</v>
      </c>
      <c r="EO79" t="s">
        <v>394</v>
      </c>
      <c r="ER79" t="s">
        <v>313</v>
      </c>
      <c r="ES79">
        <v>359.38299999999998</v>
      </c>
      <c r="ET79" t="s">
        <v>313</v>
      </c>
      <c r="EW79" t="s">
        <v>313</v>
      </c>
      <c r="EX79">
        <v>2158.1129999999998</v>
      </c>
      <c r="EY79" t="s">
        <v>313</v>
      </c>
      <c r="FB79" t="s">
        <v>313</v>
      </c>
      <c r="FC79">
        <v>4426.9210000000003</v>
      </c>
      <c r="FD79" t="s">
        <v>335</v>
      </c>
      <c r="FG79" t="s">
        <v>313</v>
      </c>
      <c r="FH79">
        <v>6496.6139999999996</v>
      </c>
      <c r="FI79" t="s">
        <v>328</v>
      </c>
      <c r="FL79" t="s">
        <v>313</v>
      </c>
      <c r="FM79">
        <v>662.73900000000003</v>
      </c>
      <c r="FN79" t="s">
        <v>328</v>
      </c>
      <c r="FQ79" t="s">
        <v>313</v>
      </c>
      <c r="FR79">
        <v>971.43600000000004</v>
      </c>
      <c r="FS79" t="s">
        <v>349</v>
      </c>
      <c r="FV79" t="s">
        <v>313</v>
      </c>
      <c r="FW79">
        <v>478.41899999999998</v>
      </c>
      <c r="FX79" t="s">
        <v>328</v>
      </c>
      <c r="GA79" t="s">
        <v>313</v>
      </c>
      <c r="GB79">
        <v>2845.7420000000002</v>
      </c>
      <c r="GC79" t="s">
        <v>529</v>
      </c>
      <c r="GF79" t="s">
        <v>313</v>
      </c>
      <c r="GG79">
        <v>6736.1610000000001</v>
      </c>
      <c r="GH79" t="s">
        <v>328</v>
      </c>
      <c r="GK79" t="s">
        <v>313</v>
      </c>
      <c r="GL79">
        <v>1122.1590000000001</v>
      </c>
      <c r="GM79" t="s">
        <v>416</v>
      </c>
      <c r="GP79" t="s">
        <v>313</v>
      </c>
      <c r="GQ79">
        <v>2084.2280000000001</v>
      </c>
      <c r="GR79" t="s">
        <v>530</v>
      </c>
      <c r="GU79" t="s">
        <v>313</v>
      </c>
      <c r="GV79">
        <v>0</v>
      </c>
      <c r="GW79" t="s">
        <v>313</v>
      </c>
      <c r="GX79">
        <v>99.915999999999997</v>
      </c>
      <c r="GY79">
        <v>1772.6959999999999</v>
      </c>
      <c r="GZ79" t="s">
        <v>313</v>
      </c>
      <c r="HA79">
        <v>14126.129000000001</v>
      </c>
      <c r="HB79" t="s">
        <v>339</v>
      </c>
      <c r="HE79" t="s">
        <v>313</v>
      </c>
      <c r="HF79">
        <v>1402.0170000000001</v>
      </c>
      <c r="HG79" t="s">
        <v>328</v>
      </c>
      <c r="HJ79" t="s">
        <v>313</v>
      </c>
      <c r="HK79">
        <v>1949.018</v>
      </c>
      <c r="HL79" t="s">
        <v>328</v>
      </c>
      <c r="HO79" t="s">
        <v>313</v>
      </c>
      <c r="HP79">
        <v>1049.2139999999999</v>
      </c>
      <c r="HQ79" t="s">
        <v>328</v>
      </c>
      <c r="HT79" t="s">
        <v>313</v>
      </c>
      <c r="HU79">
        <v>18302.356</v>
      </c>
      <c r="HV79" t="s">
        <v>340</v>
      </c>
      <c r="HY79" t="s">
        <v>313</v>
      </c>
      <c r="HZ79">
        <v>3249.0650000000001</v>
      </c>
      <c r="IA79" t="s">
        <v>531</v>
      </c>
      <c r="ID79" t="s">
        <v>313</v>
      </c>
      <c r="IE79">
        <v>2567.616</v>
      </c>
      <c r="IF79" t="s">
        <v>306</v>
      </c>
      <c r="II79" t="s">
        <v>313</v>
      </c>
      <c r="IJ79">
        <v>9.4329999999999998</v>
      </c>
      <c r="IK79" t="s">
        <v>2332</v>
      </c>
      <c r="IN79" t="s">
        <v>313</v>
      </c>
    </row>
    <row r="80" spans="1:248">
      <c r="A80">
        <v>99</v>
      </c>
      <c r="B80" t="s">
        <v>507</v>
      </c>
      <c r="C80" t="s">
        <v>902</v>
      </c>
      <c r="D80" t="s">
        <v>484</v>
      </c>
      <c r="E80" t="s">
        <v>903</v>
      </c>
      <c r="F80" t="s">
        <v>904</v>
      </c>
      <c r="G80" t="s">
        <v>522</v>
      </c>
      <c r="H80" t="s">
        <v>905</v>
      </c>
      <c r="I80" t="s">
        <v>906</v>
      </c>
      <c r="J80" t="s">
        <v>313</v>
      </c>
      <c r="K80" t="s">
        <v>313</v>
      </c>
      <c r="L80" t="s">
        <v>313</v>
      </c>
      <c r="M80">
        <v>78</v>
      </c>
      <c r="N80">
        <v>7257.223</v>
      </c>
      <c r="O80" t="s">
        <v>314</v>
      </c>
      <c r="R80" t="s">
        <v>313</v>
      </c>
      <c r="S80">
        <v>3290.7040000000002</v>
      </c>
      <c r="T80" t="s">
        <v>315</v>
      </c>
      <c r="W80" t="s">
        <v>313</v>
      </c>
      <c r="X80">
        <v>54.777000000000001</v>
      </c>
      <c r="Y80" t="s">
        <v>316</v>
      </c>
      <c r="AB80" t="s">
        <v>313</v>
      </c>
      <c r="AC80">
        <v>1739.461</v>
      </c>
      <c r="AD80" t="s">
        <v>317</v>
      </c>
      <c r="AG80" t="s">
        <v>313</v>
      </c>
      <c r="AH80">
        <v>587.58000000000004</v>
      </c>
      <c r="AI80" t="s">
        <v>401</v>
      </c>
      <c r="AL80" t="s">
        <v>313</v>
      </c>
      <c r="AM80">
        <v>0</v>
      </c>
      <c r="AN80" t="s">
        <v>319</v>
      </c>
      <c r="AO80">
        <v>100</v>
      </c>
      <c r="AP80">
        <v>372.654</v>
      </c>
      <c r="AQ80" t="s">
        <v>319</v>
      </c>
      <c r="AR80">
        <v>770.38599999999997</v>
      </c>
      <c r="AS80" t="s">
        <v>402</v>
      </c>
      <c r="AV80" t="s">
        <v>313</v>
      </c>
      <c r="AW80">
        <v>1635.2670000000001</v>
      </c>
      <c r="AX80" t="s">
        <v>354</v>
      </c>
      <c r="BA80" t="s">
        <v>313</v>
      </c>
      <c r="BB80">
        <v>1230.3009999999999</v>
      </c>
      <c r="BC80" t="s">
        <v>322</v>
      </c>
      <c r="BF80" t="s">
        <v>313</v>
      </c>
      <c r="BG80">
        <v>131.494</v>
      </c>
      <c r="BH80" t="s">
        <v>707</v>
      </c>
      <c r="BK80" t="s">
        <v>313</v>
      </c>
      <c r="BL80">
        <v>328.55700000000002</v>
      </c>
      <c r="BM80" t="s">
        <v>433</v>
      </c>
      <c r="BP80" t="s">
        <v>313</v>
      </c>
      <c r="BQ80">
        <v>522.23900000000003</v>
      </c>
      <c r="BR80" t="s">
        <v>425</v>
      </c>
      <c r="BU80" t="s">
        <v>313</v>
      </c>
      <c r="BV80">
        <v>0</v>
      </c>
      <c r="BW80" t="s">
        <v>413</v>
      </c>
      <c r="BX80">
        <v>1.546</v>
      </c>
      <c r="BY80">
        <v>5.76</v>
      </c>
      <c r="BZ80" t="s">
        <v>413</v>
      </c>
      <c r="CA80">
        <v>240.73</v>
      </c>
      <c r="CB80" t="s">
        <v>426</v>
      </c>
      <c r="CE80" t="s">
        <v>313</v>
      </c>
      <c r="CF80">
        <v>749.81</v>
      </c>
      <c r="CG80" t="s">
        <v>328</v>
      </c>
      <c r="CJ80" t="s">
        <v>313</v>
      </c>
      <c r="CK80">
        <v>385.84899999999999</v>
      </c>
      <c r="CL80" t="s">
        <v>328</v>
      </c>
      <c r="CO80" t="s">
        <v>313</v>
      </c>
      <c r="CP80">
        <v>578.49</v>
      </c>
      <c r="CQ80" t="s">
        <v>435</v>
      </c>
      <c r="CT80" t="s">
        <v>313</v>
      </c>
      <c r="CU80">
        <v>200.239</v>
      </c>
      <c r="CV80" t="s">
        <v>313</v>
      </c>
      <c r="CY80" t="s">
        <v>313</v>
      </c>
      <c r="CZ80">
        <v>114.56399999999999</v>
      </c>
      <c r="DA80" t="s">
        <v>313</v>
      </c>
      <c r="DD80" t="s">
        <v>313</v>
      </c>
      <c r="DE80">
        <v>1391.5809999999999</v>
      </c>
      <c r="DF80" t="s">
        <v>330</v>
      </c>
      <c r="DI80" t="s">
        <v>313</v>
      </c>
      <c r="DJ80">
        <v>648.23400000000004</v>
      </c>
      <c r="DK80" t="s">
        <v>306</v>
      </c>
      <c r="DN80" t="s">
        <v>313</v>
      </c>
      <c r="DO80">
        <v>944.94100000000003</v>
      </c>
      <c r="DP80" t="s">
        <v>321</v>
      </c>
      <c r="DS80" t="s">
        <v>313</v>
      </c>
      <c r="DT80">
        <v>130.47900000000001</v>
      </c>
      <c r="DU80" t="s">
        <v>332</v>
      </c>
      <c r="DX80" t="s">
        <v>313</v>
      </c>
      <c r="DY80">
        <v>1309.691</v>
      </c>
      <c r="DZ80" t="s">
        <v>328</v>
      </c>
      <c r="EC80" t="s">
        <v>313</v>
      </c>
      <c r="ED80">
        <v>4792.2479999999996</v>
      </c>
      <c r="EE80" t="s">
        <v>306</v>
      </c>
      <c r="EH80" t="s">
        <v>313</v>
      </c>
      <c r="EI80">
        <v>177.09700000000001</v>
      </c>
      <c r="EJ80" t="s">
        <v>333</v>
      </c>
      <c r="EM80" t="s">
        <v>313</v>
      </c>
      <c r="EN80">
        <v>3323.98</v>
      </c>
      <c r="EO80" t="s">
        <v>394</v>
      </c>
      <c r="ER80" t="s">
        <v>313</v>
      </c>
      <c r="ES80">
        <v>158.28</v>
      </c>
      <c r="ET80" t="s">
        <v>313</v>
      </c>
      <c r="EW80" t="s">
        <v>313</v>
      </c>
      <c r="EX80">
        <v>969.26</v>
      </c>
      <c r="EY80" t="s">
        <v>313</v>
      </c>
      <c r="FB80" t="s">
        <v>313</v>
      </c>
      <c r="FC80">
        <v>3674.297</v>
      </c>
      <c r="FD80" t="s">
        <v>335</v>
      </c>
      <c r="FG80" t="s">
        <v>313</v>
      </c>
      <c r="FH80">
        <v>4122.9849999999997</v>
      </c>
      <c r="FI80" t="s">
        <v>328</v>
      </c>
      <c r="FL80" t="s">
        <v>313</v>
      </c>
      <c r="FM80">
        <v>107.16800000000001</v>
      </c>
      <c r="FN80" t="s">
        <v>328</v>
      </c>
      <c r="FQ80" t="s">
        <v>313</v>
      </c>
      <c r="FR80">
        <v>1428.037</v>
      </c>
      <c r="FS80" t="s">
        <v>341</v>
      </c>
      <c r="FV80" t="s">
        <v>313</v>
      </c>
      <c r="FW80">
        <v>117.968</v>
      </c>
      <c r="FX80" t="s">
        <v>328</v>
      </c>
      <c r="GA80" t="s">
        <v>313</v>
      </c>
      <c r="GB80">
        <v>517.34299999999996</v>
      </c>
      <c r="GC80" t="s">
        <v>395</v>
      </c>
      <c r="GF80" t="s">
        <v>313</v>
      </c>
      <c r="GG80">
        <v>7864.1170000000002</v>
      </c>
      <c r="GH80" t="s">
        <v>328</v>
      </c>
      <c r="GK80" t="s">
        <v>313</v>
      </c>
      <c r="GL80">
        <v>1429.3689999999999</v>
      </c>
      <c r="GM80" t="s">
        <v>416</v>
      </c>
      <c r="GP80" t="s">
        <v>313</v>
      </c>
      <c r="GQ80">
        <v>181.946</v>
      </c>
      <c r="GR80" t="s">
        <v>417</v>
      </c>
      <c r="GU80" t="s">
        <v>313</v>
      </c>
      <c r="GV80">
        <v>0</v>
      </c>
      <c r="GW80" t="s">
        <v>313</v>
      </c>
      <c r="GX80">
        <v>98.453999999999994</v>
      </c>
      <c r="GY80">
        <v>366.89499999999998</v>
      </c>
      <c r="GZ80" t="s">
        <v>313</v>
      </c>
      <c r="HA80">
        <v>15256.253000000001</v>
      </c>
      <c r="HB80" t="s">
        <v>339</v>
      </c>
      <c r="HE80" t="s">
        <v>313</v>
      </c>
      <c r="HF80">
        <v>567.31500000000005</v>
      </c>
      <c r="HG80" t="s">
        <v>328</v>
      </c>
      <c r="HJ80" t="s">
        <v>313</v>
      </c>
      <c r="HK80">
        <v>647.35400000000004</v>
      </c>
      <c r="HL80" t="s">
        <v>328</v>
      </c>
      <c r="HO80" t="s">
        <v>313</v>
      </c>
      <c r="HP80">
        <v>779.77499999999998</v>
      </c>
      <c r="HQ80" t="s">
        <v>328</v>
      </c>
      <c r="HT80" t="s">
        <v>313</v>
      </c>
      <c r="HU80">
        <v>16166.790999999999</v>
      </c>
      <c r="HV80" t="s">
        <v>340</v>
      </c>
      <c r="HY80" t="s">
        <v>313</v>
      </c>
      <c r="HZ80">
        <v>1335.454</v>
      </c>
      <c r="IA80" t="s">
        <v>327</v>
      </c>
      <c r="ID80" t="s">
        <v>313</v>
      </c>
      <c r="IE80">
        <v>559.71400000000006</v>
      </c>
      <c r="IF80" t="s">
        <v>306</v>
      </c>
      <c r="II80" t="s">
        <v>313</v>
      </c>
      <c r="IJ80">
        <v>102.26600000000001</v>
      </c>
      <c r="IK80" t="s">
        <v>2332</v>
      </c>
      <c r="IN80" t="s">
        <v>313</v>
      </c>
    </row>
    <row r="81" spans="1:248">
      <c r="A81">
        <v>73</v>
      </c>
      <c r="B81" t="s">
        <v>907</v>
      </c>
      <c r="C81" t="s">
        <v>908</v>
      </c>
      <c r="D81" t="s">
        <v>909</v>
      </c>
      <c r="E81" t="s">
        <v>910</v>
      </c>
      <c r="F81" t="s">
        <v>911</v>
      </c>
      <c r="G81" t="s">
        <v>522</v>
      </c>
      <c r="H81" t="s">
        <v>912</v>
      </c>
      <c r="I81" t="s">
        <v>913</v>
      </c>
      <c r="J81" t="s">
        <v>313</v>
      </c>
      <c r="K81" t="s">
        <v>313</v>
      </c>
      <c r="L81" t="s">
        <v>313</v>
      </c>
      <c r="M81">
        <v>79</v>
      </c>
      <c r="N81">
        <v>13001.5</v>
      </c>
      <c r="O81" t="s">
        <v>314</v>
      </c>
      <c r="R81" t="s">
        <v>313</v>
      </c>
      <c r="S81">
        <v>0</v>
      </c>
      <c r="T81" t="s">
        <v>471</v>
      </c>
      <c r="U81">
        <v>100</v>
      </c>
      <c r="V81">
        <v>105887.876</v>
      </c>
      <c r="W81" t="s">
        <v>471</v>
      </c>
      <c r="X81">
        <v>133.214</v>
      </c>
      <c r="Y81" t="s">
        <v>316</v>
      </c>
      <c r="AB81" t="s">
        <v>313</v>
      </c>
      <c r="AC81">
        <v>7668.9</v>
      </c>
      <c r="AD81" t="s">
        <v>317</v>
      </c>
      <c r="AG81" t="s">
        <v>313</v>
      </c>
      <c r="AH81">
        <v>2046.028</v>
      </c>
      <c r="AI81" t="s">
        <v>600</v>
      </c>
      <c r="AL81" t="s">
        <v>313</v>
      </c>
      <c r="AM81">
        <v>2244.6590000000001</v>
      </c>
      <c r="AN81" t="s">
        <v>319</v>
      </c>
      <c r="AQ81" t="s">
        <v>313</v>
      </c>
      <c r="AR81">
        <v>673.35699999999997</v>
      </c>
      <c r="AS81" t="s">
        <v>616</v>
      </c>
      <c r="AV81" t="s">
        <v>313</v>
      </c>
      <c r="AW81">
        <v>2028.3389999999999</v>
      </c>
      <c r="AX81" t="s">
        <v>306</v>
      </c>
      <c r="BA81" t="s">
        <v>313</v>
      </c>
      <c r="BB81">
        <v>551.30499999999995</v>
      </c>
      <c r="BC81" t="s">
        <v>390</v>
      </c>
      <c r="BF81" t="s">
        <v>313</v>
      </c>
      <c r="BG81">
        <v>695.45299999999997</v>
      </c>
      <c r="BH81" t="s">
        <v>914</v>
      </c>
      <c r="BK81" t="s">
        <v>313</v>
      </c>
      <c r="BL81">
        <v>2051.645</v>
      </c>
      <c r="BM81" t="s">
        <v>662</v>
      </c>
      <c r="BP81" t="s">
        <v>313</v>
      </c>
      <c r="BQ81">
        <v>5648.2690000000002</v>
      </c>
      <c r="BR81" t="s">
        <v>374</v>
      </c>
      <c r="BU81" t="s">
        <v>313</v>
      </c>
      <c r="BV81">
        <v>2109.6799999999998</v>
      </c>
      <c r="BW81" t="s">
        <v>663</v>
      </c>
      <c r="BZ81" t="s">
        <v>313</v>
      </c>
      <c r="CA81">
        <v>1437.356</v>
      </c>
      <c r="CB81" t="s">
        <v>915</v>
      </c>
      <c r="CE81" t="s">
        <v>313</v>
      </c>
      <c r="CF81">
        <v>554.928</v>
      </c>
      <c r="CG81" t="s">
        <v>328</v>
      </c>
      <c r="CJ81" t="s">
        <v>313</v>
      </c>
      <c r="CK81">
        <v>2937.4169999999999</v>
      </c>
      <c r="CL81" t="s">
        <v>328</v>
      </c>
      <c r="CO81" t="s">
        <v>313</v>
      </c>
      <c r="CP81">
        <v>1722.5830000000001</v>
      </c>
      <c r="CQ81" t="s">
        <v>842</v>
      </c>
      <c r="CT81" t="s">
        <v>313</v>
      </c>
      <c r="CU81">
        <v>2248.2739999999999</v>
      </c>
      <c r="CV81" t="s">
        <v>313</v>
      </c>
      <c r="CY81" t="s">
        <v>313</v>
      </c>
      <c r="CZ81">
        <v>5284.5159999999996</v>
      </c>
      <c r="DA81" t="s">
        <v>313</v>
      </c>
      <c r="DD81" t="s">
        <v>313</v>
      </c>
      <c r="DE81">
        <v>1256.4670000000001</v>
      </c>
      <c r="DF81" t="s">
        <v>347</v>
      </c>
      <c r="DI81" t="s">
        <v>313</v>
      </c>
      <c r="DJ81">
        <v>5518.6850000000004</v>
      </c>
      <c r="DK81" t="s">
        <v>341</v>
      </c>
      <c r="DN81" t="s">
        <v>313</v>
      </c>
      <c r="DO81">
        <v>271.96600000000001</v>
      </c>
      <c r="DP81" t="s">
        <v>418</v>
      </c>
      <c r="DS81" t="s">
        <v>313</v>
      </c>
      <c r="DT81">
        <v>0</v>
      </c>
      <c r="DU81" t="s">
        <v>332</v>
      </c>
      <c r="DV81">
        <v>100</v>
      </c>
      <c r="DW81">
        <v>105887.876</v>
      </c>
      <c r="DX81" t="s">
        <v>332</v>
      </c>
      <c r="DY81">
        <v>4697.5519999999997</v>
      </c>
      <c r="DZ81" t="s">
        <v>328</v>
      </c>
      <c r="EC81" t="s">
        <v>313</v>
      </c>
      <c r="ED81">
        <v>8994.7450000000008</v>
      </c>
      <c r="EE81" t="s">
        <v>306</v>
      </c>
      <c r="EH81" t="s">
        <v>313</v>
      </c>
      <c r="EI81">
        <v>0</v>
      </c>
      <c r="EJ81" t="s">
        <v>333</v>
      </c>
      <c r="EK81">
        <v>0</v>
      </c>
      <c r="EL81">
        <v>0</v>
      </c>
      <c r="EM81" t="s">
        <v>333</v>
      </c>
      <c r="EN81">
        <v>2257.569</v>
      </c>
      <c r="EO81" t="s">
        <v>494</v>
      </c>
      <c r="ER81" t="s">
        <v>313</v>
      </c>
      <c r="ES81">
        <v>1079.4559999999999</v>
      </c>
      <c r="ET81" t="s">
        <v>313</v>
      </c>
      <c r="EW81" t="s">
        <v>313</v>
      </c>
      <c r="EX81">
        <v>5190.5730000000003</v>
      </c>
      <c r="EY81" t="s">
        <v>313</v>
      </c>
      <c r="FB81" t="s">
        <v>313</v>
      </c>
      <c r="FC81">
        <v>5652.4939999999997</v>
      </c>
      <c r="FD81" t="s">
        <v>376</v>
      </c>
      <c r="FG81" t="s">
        <v>313</v>
      </c>
      <c r="FH81">
        <v>8813.7520000000004</v>
      </c>
      <c r="FI81" t="s">
        <v>328</v>
      </c>
      <c r="FL81" t="s">
        <v>313</v>
      </c>
      <c r="FM81">
        <v>694.47400000000005</v>
      </c>
      <c r="FN81" t="s">
        <v>328</v>
      </c>
      <c r="FQ81" t="s">
        <v>313</v>
      </c>
      <c r="FR81">
        <v>2281.4850000000001</v>
      </c>
      <c r="FS81" t="s">
        <v>366</v>
      </c>
      <c r="FV81" t="s">
        <v>313</v>
      </c>
      <c r="FW81">
        <v>1007.508</v>
      </c>
      <c r="FX81" t="s">
        <v>328</v>
      </c>
      <c r="GA81" t="s">
        <v>313</v>
      </c>
      <c r="GB81">
        <v>2210.1770000000001</v>
      </c>
      <c r="GC81" t="s">
        <v>666</v>
      </c>
      <c r="GF81" t="s">
        <v>313</v>
      </c>
      <c r="GG81">
        <v>1807.7739999999999</v>
      </c>
      <c r="GH81" t="s">
        <v>328</v>
      </c>
      <c r="GK81" t="s">
        <v>313</v>
      </c>
      <c r="GL81">
        <v>5889.848</v>
      </c>
      <c r="GM81" t="s">
        <v>416</v>
      </c>
      <c r="GP81" t="s">
        <v>313</v>
      </c>
      <c r="GQ81">
        <v>2123.9659999999999</v>
      </c>
      <c r="GR81" t="s">
        <v>685</v>
      </c>
      <c r="GU81" t="s">
        <v>313</v>
      </c>
      <c r="GV81">
        <v>702.78</v>
      </c>
      <c r="GW81" t="s">
        <v>313</v>
      </c>
      <c r="GZ81" t="s">
        <v>313</v>
      </c>
      <c r="HA81">
        <v>17637.830999999998</v>
      </c>
      <c r="HB81" t="s">
        <v>339</v>
      </c>
      <c r="HE81" t="s">
        <v>313</v>
      </c>
      <c r="HF81">
        <v>0</v>
      </c>
      <c r="HG81" t="s">
        <v>328</v>
      </c>
      <c r="HH81">
        <v>0</v>
      </c>
      <c r="HI81">
        <v>0</v>
      </c>
      <c r="HJ81" t="s">
        <v>328</v>
      </c>
      <c r="HK81">
        <v>5321.8869999999997</v>
      </c>
      <c r="HL81" t="s">
        <v>328</v>
      </c>
      <c r="HO81" t="s">
        <v>313</v>
      </c>
      <c r="HP81">
        <v>0</v>
      </c>
      <c r="HQ81" t="s">
        <v>328</v>
      </c>
      <c r="HR81">
        <v>100</v>
      </c>
      <c r="HS81">
        <v>105887.876</v>
      </c>
      <c r="HT81" t="s">
        <v>328</v>
      </c>
      <c r="HU81">
        <v>18518.806</v>
      </c>
      <c r="HV81" t="s">
        <v>340</v>
      </c>
      <c r="HY81" t="s">
        <v>313</v>
      </c>
      <c r="HZ81">
        <v>4959.5079999999998</v>
      </c>
      <c r="IA81" t="s">
        <v>531</v>
      </c>
      <c r="ID81" t="s">
        <v>313</v>
      </c>
      <c r="IE81">
        <v>5451.7950000000001</v>
      </c>
      <c r="IF81" t="s">
        <v>306</v>
      </c>
      <c r="II81" t="s">
        <v>313</v>
      </c>
      <c r="IJ81">
        <v>0</v>
      </c>
      <c r="IK81" t="s">
        <v>2332</v>
      </c>
      <c r="IL81">
        <v>11.589</v>
      </c>
      <c r="IM81">
        <v>12270.924000000001</v>
      </c>
      <c r="IN81" t="s">
        <v>2332</v>
      </c>
    </row>
    <row r="82" spans="1:248">
      <c r="A82">
        <v>74</v>
      </c>
      <c r="B82" t="s">
        <v>916</v>
      </c>
      <c r="C82" t="s">
        <v>917</v>
      </c>
      <c r="D82" t="s">
        <v>918</v>
      </c>
      <c r="E82" t="s">
        <v>919</v>
      </c>
      <c r="F82" t="s">
        <v>920</v>
      </c>
      <c r="G82" t="s">
        <v>522</v>
      </c>
      <c r="H82" t="s">
        <v>921</v>
      </c>
      <c r="I82" t="s">
        <v>922</v>
      </c>
      <c r="J82" t="s">
        <v>313</v>
      </c>
      <c r="K82" t="s">
        <v>313</v>
      </c>
      <c r="L82" t="s">
        <v>313</v>
      </c>
      <c r="M82">
        <v>80</v>
      </c>
      <c r="N82">
        <v>12724.159</v>
      </c>
      <c r="O82" t="s">
        <v>314</v>
      </c>
      <c r="R82" t="s">
        <v>313</v>
      </c>
      <c r="S82">
        <v>710.96400000000006</v>
      </c>
      <c r="T82" t="s">
        <v>315</v>
      </c>
      <c r="W82" t="s">
        <v>313</v>
      </c>
      <c r="X82">
        <v>0</v>
      </c>
      <c r="Y82" t="s">
        <v>316</v>
      </c>
      <c r="Z82">
        <v>100</v>
      </c>
      <c r="AA82">
        <v>7401.2780000000002</v>
      </c>
      <c r="AB82" t="s">
        <v>316</v>
      </c>
      <c r="AC82">
        <v>7223.1880000000001</v>
      </c>
      <c r="AD82" t="s">
        <v>317</v>
      </c>
      <c r="AG82" t="s">
        <v>313</v>
      </c>
      <c r="AH82">
        <v>2668.7310000000002</v>
      </c>
      <c r="AI82" t="s">
        <v>600</v>
      </c>
      <c r="AL82" t="s">
        <v>313</v>
      </c>
      <c r="AM82">
        <v>2782.93</v>
      </c>
      <c r="AN82" t="s">
        <v>319</v>
      </c>
      <c r="AQ82" t="s">
        <v>313</v>
      </c>
      <c r="AR82">
        <v>3945.444</v>
      </c>
      <c r="AS82" t="s">
        <v>526</v>
      </c>
      <c r="AV82" t="s">
        <v>313</v>
      </c>
      <c r="AW82">
        <v>3644.5650000000001</v>
      </c>
      <c r="AX82" t="s">
        <v>306</v>
      </c>
      <c r="BA82" t="s">
        <v>313</v>
      </c>
      <c r="BB82">
        <v>215.703</v>
      </c>
      <c r="BC82" t="s">
        <v>322</v>
      </c>
      <c r="BF82" t="s">
        <v>313</v>
      </c>
      <c r="BG82">
        <v>3.2970000000000002</v>
      </c>
      <c r="BH82" t="s">
        <v>923</v>
      </c>
      <c r="BK82" t="s">
        <v>313</v>
      </c>
      <c r="BL82">
        <v>4342.2910000000002</v>
      </c>
      <c r="BM82" t="s">
        <v>540</v>
      </c>
      <c r="BP82" t="s">
        <v>313</v>
      </c>
      <c r="BQ82">
        <v>5254.9790000000003</v>
      </c>
      <c r="BR82" t="s">
        <v>374</v>
      </c>
      <c r="BU82" t="s">
        <v>313</v>
      </c>
      <c r="BV82">
        <v>4486.9459999999999</v>
      </c>
      <c r="BW82" t="s">
        <v>602</v>
      </c>
      <c r="BZ82" t="s">
        <v>313</v>
      </c>
      <c r="CA82">
        <v>2640.1849999999999</v>
      </c>
      <c r="CB82" t="s">
        <v>561</v>
      </c>
      <c r="CE82" t="s">
        <v>313</v>
      </c>
      <c r="CF82">
        <v>206.30199999999999</v>
      </c>
      <c r="CG82" t="s">
        <v>328</v>
      </c>
      <c r="CJ82" t="s">
        <v>313</v>
      </c>
      <c r="CK82">
        <v>4206.0940000000001</v>
      </c>
      <c r="CL82" t="s">
        <v>328</v>
      </c>
      <c r="CO82" t="s">
        <v>313</v>
      </c>
      <c r="CP82">
        <v>1872.923</v>
      </c>
      <c r="CQ82" t="s">
        <v>528</v>
      </c>
      <c r="CT82" t="s">
        <v>313</v>
      </c>
      <c r="CU82">
        <v>3802.07</v>
      </c>
      <c r="CV82" t="s">
        <v>313</v>
      </c>
      <c r="CY82" t="s">
        <v>313</v>
      </c>
      <c r="CZ82">
        <v>4768.8909999999996</v>
      </c>
      <c r="DA82" t="s">
        <v>313</v>
      </c>
      <c r="DD82" t="s">
        <v>313</v>
      </c>
      <c r="DE82">
        <v>312.935</v>
      </c>
      <c r="DF82" t="s">
        <v>347</v>
      </c>
      <c r="DI82" t="s">
        <v>313</v>
      </c>
      <c r="DJ82">
        <v>5147.8130000000001</v>
      </c>
      <c r="DK82" t="s">
        <v>341</v>
      </c>
      <c r="DN82" t="s">
        <v>313</v>
      </c>
      <c r="DO82">
        <v>1217.181</v>
      </c>
      <c r="DP82" t="s">
        <v>418</v>
      </c>
      <c r="DS82" t="s">
        <v>313</v>
      </c>
      <c r="DT82">
        <v>3.7690000000000001</v>
      </c>
      <c r="DU82" t="s">
        <v>332</v>
      </c>
      <c r="DX82" t="s">
        <v>313</v>
      </c>
      <c r="DY82">
        <v>4808.7889999999998</v>
      </c>
      <c r="DZ82" t="s">
        <v>328</v>
      </c>
      <c r="EC82" t="s">
        <v>313</v>
      </c>
      <c r="ED82">
        <v>10236.828</v>
      </c>
      <c r="EE82" t="s">
        <v>306</v>
      </c>
      <c r="EH82" t="s">
        <v>313</v>
      </c>
      <c r="EI82">
        <v>30.346</v>
      </c>
      <c r="EJ82" t="s">
        <v>333</v>
      </c>
      <c r="EM82" t="s">
        <v>313</v>
      </c>
      <c r="EN82">
        <v>5038.2709999999997</v>
      </c>
      <c r="EO82" t="s">
        <v>494</v>
      </c>
      <c r="ER82" t="s">
        <v>313</v>
      </c>
      <c r="ES82">
        <v>3034.7460000000001</v>
      </c>
      <c r="ET82" t="s">
        <v>313</v>
      </c>
      <c r="EW82" t="s">
        <v>313</v>
      </c>
      <c r="EX82">
        <v>4921.3100000000004</v>
      </c>
      <c r="EY82" t="s">
        <v>313</v>
      </c>
      <c r="FB82" t="s">
        <v>313</v>
      </c>
      <c r="FC82">
        <v>6866.1210000000001</v>
      </c>
      <c r="FD82" t="s">
        <v>306</v>
      </c>
      <c r="FG82" t="s">
        <v>313</v>
      </c>
      <c r="FH82">
        <v>9370.2960000000003</v>
      </c>
      <c r="FI82" t="s">
        <v>328</v>
      </c>
      <c r="FL82" t="s">
        <v>313</v>
      </c>
      <c r="FM82">
        <v>1809.4159999999999</v>
      </c>
      <c r="FN82" t="s">
        <v>328</v>
      </c>
      <c r="FQ82" t="s">
        <v>313</v>
      </c>
      <c r="FR82">
        <v>528.16</v>
      </c>
      <c r="FS82" t="s">
        <v>349</v>
      </c>
      <c r="FV82" t="s">
        <v>313</v>
      </c>
      <c r="FW82">
        <v>916.01599999999996</v>
      </c>
      <c r="FX82" t="s">
        <v>328</v>
      </c>
      <c r="GA82" t="s">
        <v>313</v>
      </c>
      <c r="GB82">
        <v>4490.4250000000002</v>
      </c>
      <c r="GC82" t="s">
        <v>529</v>
      </c>
      <c r="GF82" t="s">
        <v>313</v>
      </c>
      <c r="GG82">
        <v>5423.567</v>
      </c>
      <c r="GH82" t="s">
        <v>328</v>
      </c>
      <c r="GK82" t="s">
        <v>313</v>
      </c>
      <c r="GL82">
        <v>3954.4609999999998</v>
      </c>
      <c r="GM82" t="s">
        <v>416</v>
      </c>
      <c r="GP82" t="s">
        <v>313</v>
      </c>
      <c r="GQ82">
        <v>4912.6710000000003</v>
      </c>
      <c r="GR82" t="s">
        <v>530</v>
      </c>
      <c r="GU82" t="s">
        <v>313</v>
      </c>
      <c r="GV82">
        <v>0</v>
      </c>
      <c r="GW82" t="s">
        <v>313</v>
      </c>
      <c r="GX82">
        <v>98.826999999999998</v>
      </c>
      <c r="GY82">
        <v>7314.4430000000002</v>
      </c>
      <c r="GZ82" t="s">
        <v>313</v>
      </c>
      <c r="HA82">
        <v>14120.544</v>
      </c>
      <c r="HB82" t="s">
        <v>339</v>
      </c>
      <c r="HE82" t="s">
        <v>313</v>
      </c>
      <c r="HF82">
        <v>2015.424</v>
      </c>
      <c r="HG82" t="s">
        <v>328</v>
      </c>
      <c r="HJ82" t="s">
        <v>313</v>
      </c>
      <c r="HK82">
        <v>4853.3739999999998</v>
      </c>
      <c r="HL82" t="s">
        <v>328</v>
      </c>
      <c r="HO82" t="s">
        <v>313</v>
      </c>
      <c r="HP82">
        <v>1099.104</v>
      </c>
      <c r="HQ82" t="s">
        <v>328</v>
      </c>
      <c r="HT82" t="s">
        <v>313</v>
      </c>
      <c r="HU82">
        <v>20655.656999999999</v>
      </c>
      <c r="HV82" t="s">
        <v>340</v>
      </c>
      <c r="HY82" t="s">
        <v>313</v>
      </c>
      <c r="HZ82">
        <v>1434.7270000000001</v>
      </c>
      <c r="IA82" t="s">
        <v>531</v>
      </c>
      <c r="ID82" t="s">
        <v>313</v>
      </c>
      <c r="IE82">
        <v>5342.86</v>
      </c>
      <c r="IF82" t="s">
        <v>306</v>
      </c>
      <c r="II82" t="s">
        <v>313</v>
      </c>
      <c r="IJ82">
        <v>85.406999999999996</v>
      </c>
      <c r="IK82" t="s">
        <v>2332</v>
      </c>
      <c r="IN82" t="s">
        <v>313</v>
      </c>
    </row>
    <row r="83" spans="1:248">
      <c r="A83">
        <v>75</v>
      </c>
      <c r="B83" t="s">
        <v>924</v>
      </c>
      <c r="C83" t="s">
        <v>925</v>
      </c>
      <c r="D83" t="s">
        <v>926</v>
      </c>
      <c r="E83" t="s">
        <v>927</v>
      </c>
      <c r="F83" t="s">
        <v>928</v>
      </c>
      <c r="G83" t="s">
        <v>476</v>
      </c>
      <c r="H83" t="s">
        <v>929</v>
      </c>
      <c r="I83" t="s">
        <v>930</v>
      </c>
      <c r="J83" t="s">
        <v>346</v>
      </c>
      <c r="K83" t="s">
        <v>313</v>
      </c>
      <c r="L83" t="s">
        <v>313</v>
      </c>
      <c r="M83">
        <v>81</v>
      </c>
      <c r="N83">
        <v>3102.4609999999998</v>
      </c>
      <c r="O83" t="s">
        <v>314</v>
      </c>
      <c r="R83" t="s">
        <v>313</v>
      </c>
      <c r="S83">
        <v>5924.79</v>
      </c>
      <c r="T83" t="s">
        <v>360</v>
      </c>
      <c r="W83" t="s">
        <v>313</v>
      </c>
      <c r="X83">
        <v>0</v>
      </c>
      <c r="Y83" t="s">
        <v>316</v>
      </c>
      <c r="Z83">
        <v>100</v>
      </c>
      <c r="AA83">
        <v>64542.487999999998</v>
      </c>
      <c r="AB83" t="s">
        <v>316</v>
      </c>
      <c r="AC83">
        <v>3781.45</v>
      </c>
      <c r="AD83" t="s">
        <v>317</v>
      </c>
      <c r="AG83" t="s">
        <v>313</v>
      </c>
      <c r="AH83">
        <v>1844.5820000000001</v>
      </c>
      <c r="AI83" t="s">
        <v>318</v>
      </c>
      <c r="AL83" t="s">
        <v>313</v>
      </c>
      <c r="AM83">
        <v>3262.09</v>
      </c>
      <c r="AN83" t="s">
        <v>361</v>
      </c>
      <c r="AQ83" t="s">
        <v>313</v>
      </c>
      <c r="AR83">
        <v>1241.8810000000001</v>
      </c>
      <c r="AS83" t="s">
        <v>320</v>
      </c>
      <c r="AV83" t="s">
        <v>313</v>
      </c>
      <c r="AW83">
        <v>1880.934</v>
      </c>
      <c r="AX83" t="s">
        <v>321</v>
      </c>
      <c r="BA83" t="s">
        <v>313</v>
      </c>
      <c r="BB83">
        <v>865.94299999999998</v>
      </c>
      <c r="BC83" t="s">
        <v>322</v>
      </c>
      <c r="BF83" t="s">
        <v>313</v>
      </c>
      <c r="BG83">
        <v>396.92200000000003</v>
      </c>
      <c r="BH83" t="s">
        <v>700</v>
      </c>
      <c r="BK83" t="s">
        <v>313</v>
      </c>
      <c r="BL83">
        <v>370.827</v>
      </c>
      <c r="BM83" t="s">
        <v>324</v>
      </c>
      <c r="BP83" t="s">
        <v>313</v>
      </c>
      <c r="BQ83">
        <v>5780.7110000000002</v>
      </c>
      <c r="BR83" t="s">
        <v>325</v>
      </c>
      <c r="BU83" t="s">
        <v>313</v>
      </c>
      <c r="BV83">
        <v>3957.4380000000001</v>
      </c>
      <c r="BW83" t="s">
        <v>326</v>
      </c>
      <c r="BZ83" t="s">
        <v>313</v>
      </c>
      <c r="CA83">
        <v>1036.3340000000001</v>
      </c>
      <c r="CB83" t="s">
        <v>327</v>
      </c>
      <c r="CE83" t="s">
        <v>313</v>
      </c>
      <c r="CF83">
        <v>844.45</v>
      </c>
      <c r="CG83" t="s">
        <v>328</v>
      </c>
      <c r="CJ83" t="s">
        <v>313</v>
      </c>
      <c r="CK83">
        <v>5032.3370000000004</v>
      </c>
      <c r="CL83" t="s">
        <v>328</v>
      </c>
      <c r="CO83" t="s">
        <v>313</v>
      </c>
      <c r="CP83">
        <v>733.93399999999997</v>
      </c>
      <c r="CQ83" t="s">
        <v>329</v>
      </c>
      <c r="CT83" t="s">
        <v>313</v>
      </c>
      <c r="CU83">
        <v>0</v>
      </c>
      <c r="CV83" t="s">
        <v>313</v>
      </c>
      <c r="CW83">
        <v>99.98</v>
      </c>
      <c r="CX83">
        <v>64529.733999999997</v>
      </c>
      <c r="CY83" t="s">
        <v>313</v>
      </c>
      <c r="CZ83">
        <v>3731.875</v>
      </c>
      <c r="DA83" t="s">
        <v>313</v>
      </c>
      <c r="DD83" t="s">
        <v>313</v>
      </c>
      <c r="DE83">
        <v>1032.547</v>
      </c>
      <c r="DF83" t="s">
        <v>330</v>
      </c>
      <c r="DI83" t="s">
        <v>313</v>
      </c>
      <c r="DJ83">
        <v>5893.9030000000002</v>
      </c>
      <c r="DK83" t="s">
        <v>306</v>
      </c>
      <c r="DN83" t="s">
        <v>313</v>
      </c>
      <c r="DO83">
        <v>216.83799999999999</v>
      </c>
      <c r="DP83" t="s">
        <v>354</v>
      </c>
      <c r="DS83" t="s">
        <v>313</v>
      </c>
      <c r="DT83">
        <v>0</v>
      </c>
      <c r="DU83" t="s">
        <v>332</v>
      </c>
      <c r="DV83">
        <v>9.6519999999999992</v>
      </c>
      <c r="DW83">
        <v>6229.491</v>
      </c>
      <c r="DX83" t="s">
        <v>332</v>
      </c>
      <c r="DY83">
        <v>3810.587</v>
      </c>
      <c r="DZ83" t="s">
        <v>328</v>
      </c>
      <c r="EC83" t="s">
        <v>313</v>
      </c>
      <c r="ED83">
        <v>0</v>
      </c>
      <c r="EE83" t="s">
        <v>306</v>
      </c>
      <c r="EF83">
        <v>0.02</v>
      </c>
      <c r="EG83">
        <v>12.753</v>
      </c>
      <c r="EH83" t="s">
        <v>306</v>
      </c>
      <c r="EI83">
        <v>604.399</v>
      </c>
      <c r="EJ83" t="s">
        <v>333</v>
      </c>
      <c r="EM83" t="s">
        <v>313</v>
      </c>
      <c r="EN83">
        <v>3464.4760000000001</v>
      </c>
      <c r="EO83" t="s">
        <v>334</v>
      </c>
      <c r="ER83" t="s">
        <v>313</v>
      </c>
      <c r="ES83">
        <v>4793.9859999999999</v>
      </c>
      <c r="ET83" t="s">
        <v>313</v>
      </c>
      <c r="EW83" t="s">
        <v>313</v>
      </c>
      <c r="EX83">
        <v>6077.7110000000002</v>
      </c>
      <c r="EY83" t="s">
        <v>313</v>
      </c>
      <c r="FB83" t="s">
        <v>313</v>
      </c>
      <c r="FC83">
        <v>5075.076</v>
      </c>
      <c r="FD83" t="s">
        <v>335</v>
      </c>
      <c r="FG83" t="s">
        <v>313</v>
      </c>
      <c r="FH83">
        <v>1388.021</v>
      </c>
      <c r="FI83" t="s">
        <v>328</v>
      </c>
      <c r="FL83" t="s">
        <v>313</v>
      </c>
      <c r="FM83">
        <v>4843.7370000000001</v>
      </c>
      <c r="FN83" t="s">
        <v>328</v>
      </c>
      <c r="FQ83" t="s">
        <v>313</v>
      </c>
      <c r="FR83">
        <v>4224.1480000000001</v>
      </c>
      <c r="FS83" t="s">
        <v>306</v>
      </c>
      <c r="FV83" t="s">
        <v>313</v>
      </c>
      <c r="FW83">
        <v>372.63499999999999</v>
      </c>
      <c r="FX83" t="s">
        <v>328</v>
      </c>
      <c r="GA83" t="s">
        <v>313</v>
      </c>
      <c r="GB83">
        <v>409.79599999999999</v>
      </c>
      <c r="GC83" t="s">
        <v>336</v>
      </c>
      <c r="GF83" t="s">
        <v>313</v>
      </c>
      <c r="GG83">
        <v>11059.962</v>
      </c>
      <c r="GH83" t="s">
        <v>328</v>
      </c>
      <c r="GK83" t="s">
        <v>313</v>
      </c>
      <c r="GL83">
        <v>1128.27</v>
      </c>
      <c r="GM83" t="s">
        <v>337</v>
      </c>
      <c r="GP83" t="s">
        <v>313</v>
      </c>
      <c r="GQ83">
        <v>5837.9430000000002</v>
      </c>
      <c r="GR83" t="s">
        <v>338</v>
      </c>
      <c r="GU83" t="s">
        <v>313</v>
      </c>
      <c r="GV83">
        <v>356.01600000000002</v>
      </c>
      <c r="GW83" t="s">
        <v>313</v>
      </c>
      <c r="GZ83" t="s">
        <v>313</v>
      </c>
      <c r="HA83">
        <v>20078.510999999999</v>
      </c>
      <c r="HB83" t="s">
        <v>339</v>
      </c>
      <c r="HE83" t="s">
        <v>313</v>
      </c>
      <c r="HF83">
        <v>4171.0150000000003</v>
      </c>
      <c r="HG83" t="s">
        <v>328</v>
      </c>
      <c r="HJ83" t="s">
        <v>313</v>
      </c>
      <c r="HK83">
        <v>6072.0280000000002</v>
      </c>
      <c r="HL83" t="s">
        <v>328</v>
      </c>
      <c r="HO83" t="s">
        <v>313</v>
      </c>
      <c r="HP83">
        <v>927.49</v>
      </c>
      <c r="HQ83" t="s">
        <v>328</v>
      </c>
      <c r="HT83" t="s">
        <v>313</v>
      </c>
      <c r="HU83">
        <v>10158.032999999999</v>
      </c>
      <c r="HV83" t="s">
        <v>340</v>
      </c>
      <c r="HY83" t="s">
        <v>313</v>
      </c>
      <c r="HZ83">
        <v>1540.54</v>
      </c>
      <c r="IA83" t="s">
        <v>327</v>
      </c>
      <c r="ID83" t="s">
        <v>313</v>
      </c>
      <c r="IE83">
        <v>0</v>
      </c>
      <c r="IF83" t="s">
        <v>306</v>
      </c>
      <c r="IG83">
        <v>100</v>
      </c>
      <c r="IH83">
        <v>64542.487999999998</v>
      </c>
      <c r="II83" t="s">
        <v>306</v>
      </c>
      <c r="IJ83">
        <v>570.24599999999998</v>
      </c>
      <c r="IK83" t="s">
        <v>2332</v>
      </c>
      <c r="IN83" t="s">
        <v>313</v>
      </c>
    </row>
    <row r="84" spans="1:248">
      <c r="A84">
        <v>78</v>
      </c>
      <c r="B84" t="s">
        <v>931</v>
      </c>
      <c r="C84" t="s">
        <v>932</v>
      </c>
      <c r="D84" t="s">
        <v>768</v>
      </c>
      <c r="E84" t="s">
        <v>933</v>
      </c>
      <c r="F84" t="s">
        <v>934</v>
      </c>
      <c r="G84" t="s">
        <v>522</v>
      </c>
      <c r="H84" t="s">
        <v>935</v>
      </c>
      <c r="I84" t="s">
        <v>936</v>
      </c>
      <c r="J84" t="s">
        <v>313</v>
      </c>
      <c r="K84" t="s">
        <v>313</v>
      </c>
      <c r="L84" t="s">
        <v>313</v>
      </c>
      <c r="M84">
        <v>82</v>
      </c>
      <c r="N84">
        <v>6938.9520000000002</v>
      </c>
      <c r="O84" t="s">
        <v>314</v>
      </c>
      <c r="R84" t="s">
        <v>313</v>
      </c>
      <c r="S84">
        <v>3398.2350000000001</v>
      </c>
      <c r="T84" t="s">
        <v>315</v>
      </c>
      <c r="W84" t="s">
        <v>313</v>
      </c>
      <c r="X84">
        <v>221.857</v>
      </c>
      <c r="Y84" t="s">
        <v>316</v>
      </c>
      <c r="AB84" t="s">
        <v>313</v>
      </c>
      <c r="AC84">
        <v>2006.405</v>
      </c>
      <c r="AD84" t="s">
        <v>317</v>
      </c>
      <c r="AG84" t="s">
        <v>313</v>
      </c>
      <c r="AH84">
        <v>30.247</v>
      </c>
      <c r="AI84" t="s">
        <v>318</v>
      </c>
      <c r="AL84" t="s">
        <v>313</v>
      </c>
      <c r="AM84">
        <v>0</v>
      </c>
      <c r="AN84" t="s">
        <v>319</v>
      </c>
      <c r="AO84">
        <v>100</v>
      </c>
      <c r="AP84">
        <v>22056.871999999999</v>
      </c>
      <c r="AQ84" t="s">
        <v>319</v>
      </c>
      <c r="AR84">
        <v>1476.77</v>
      </c>
      <c r="AS84" t="s">
        <v>402</v>
      </c>
      <c r="AV84" t="s">
        <v>313</v>
      </c>
      <c r="AW84">
        <v>760.553</v>
      </c>
      <c r="AX84" t="s">
        <v>341</v>
      </c>
      <c r="BA84" t="s">
        <v>313</v>
      </c>
      <c r="BB84">
        <v>328.072</v>
      </c>
      <c r="BC84" t="s">
        <v>322</v>
      </c>
      <c r="BF84" t="s">
        <v>313</v>
      </c>
      <c r="BG84">
        <v>58.832000000000001</v>
      </c>
      <c r="BH84" t="s">
        <v>937</v>
      </c>
      <c r="BK84" t="s">
        <v>313</v>
      </c>
      <c r="BL84">
        <v>1327.1569999999999</v>
      </c>
      <c r="BM84" t="s">
        <v>392</v>
      </c>
      <c r="BP84" t="s">
        <v>313</v>
      </c>
      <c r="BQ84">
        <v>1482.556</v>
      </c>
      <c r="BR84" t="s">
        <v>374</v>
      </c>
      <c r="BU84" t="s">
        <v>313</v>
      </c>
      <c r="BV84">
        <v>1160.4880000000001</v>
      </c>
      <c r="BW84" t="s">
        <v>938</v>
      </c>
      <c r="BZ84" t="s">
        <v>313</v>
      </c>
      <c r="CA84">
        <v>72.388000000000005</v>
      </c>
      <c r="CB84" t="s">
        <v>327</v>
      </c>
      <c r="CE84" t="s">
        <v>313</v>
      </c>
      <c r="CF84">
        <v>159.74299999999999</v>
      </c>
      <c r="CG84" t="s">
        <v>328</v>
      </c>
      <c r="CJ84" t="s">
        <v>313</v>
      </c>
      <c r="CK84">
        <v>452.88400000000001</v>
      </c>
      <c r="CL84" t="s">
        <v>328</v>
      </c>
      <c r="CO84" t="s">
        <v>313</v>
      </c>
      <c r="CP84">
        <v>588.38300000000004</v>
      </c>
      <c r="CQ84" t="s">
        <v>939</v>
      </c>
      <c r="CT84" t="s">
        <v>313</v>
      </c>
      <c r="CU84">
        <v>1508.6489999999999</v>
      </c>
      <c r="CV84" t="s">
        <v>313</v>
      </c>
      <c r="CY84" t="s">
        <v>313</v>
      </c>
      <c r="CZ84">
        <v>1178.4110000000001</v>
      </c>
      <c r="DA84" t="s">
        <v>313</v>
      </c>
      <c r="DD84" t="s">
        <v>313</v>
      </c>
      <c r="DE84">
        <v>996.93200000000002</v>
      </c>
      <c r="DF84" t="s">
        <v>330</v>
      </c>
      <c r="DI84" t="s">
        <v>313</v>
      </c>
      <c r="DJ84">
        <v>1535.6590000000001</v>
      </c>
      <c r="DK84" t="s">
        <v>341</v>
      </c>
      <c r="DN84" t="s">
        <v>313</v>
      </c>
      <c r="DO84">
        <v>1570.5409999999999</v>
      </c>
      <c r="DP84" t="s">
        <v>418</v>
      </c>
      <c r="DS84" t="s">
        <v>313</v>
      </c>
      <c r="DT84">
        <v>0</v>
      </c>
      <c r="DU84" t="s">
        <v>332</v>
      </c>
      <c r="DV84">
        <v>92.527000000000001</v>
      </c>
      <c r="DW84">
        <v>20408.504000000001</v>
      </c>
      <c r="DX84" t="s">
        <v>332</v>
      </c>
      <c r="DY84">
        <v>1274.68</v>
      </c>
      <c r="DZ84" t="s">
        <v>328</v>
      </c>
      <c r="EC84" t="s">
        <v>313</v>
      </c>
      <c r="ED84">
        <v>3624.5610000000001</v>
      </c>
      <c r="EE84" t="s">
        <v>306</v>
      </c>
      <c r="EH84" t="s">
        <v>313</v>
      </c>
      <c r="EI84">
        <v>69.263000000000005</v>
      </c>
      <c r="EJ84" t="s">
        <v>333</v>
      </c>
      <c r="EM84" t="s">
        <v>313</v>
      </c>
      <c r="EN84">
        <v>3682.51</v>
      </c>
      <c r="EO84" t="s">
        <v>494</v>
      </c>
      <c r="ER84" t="s">
        <v>313</v>
      </c>
      <c r="ES84">
        <v>1230.9190000000001</v>
      </c>
      <c r="ET84" t="s">
        <v>313</v>
      </c>
      <c r="EW84" t="s">
        <v>313</v>
      </c>
      <c r="EX84">
        <v>1562.662</v>
      </c>
      <c r="EY84" t="s">
        <v>313</v>
      </c>
      <c r="FB84" t="s">
        <v>313</v>
      </c>
      <c r="FC84">
        <v>5024.2879999999996</v>
      </c>
      <c r="FD84" t="s">
        <v>335</v>
      </c>
      <c r="FG84" t="s">
        <v>313</v>
      </c>
      <c r="FH84">
        <v>2818.6640000000002</v>
      </c>
      <c r="FI84" t="s">
        <v>328</v>
      </c>
      <c r="FL84" t="s">
        <v>313</v>
      </c>
      <c r="FM84">
        <v>1134.722</v>
      </c>
      <c r="FN84" t="s">
        <v>328</v>
      </c>
      <c r="FQ84" t="s">
        <v>313</v>
      </c>
      <c r="FR84">
        <v>2853.5430000000001</v>
      </c>
      <c r="FS84" t="s">
        <v>306</v>
      </c>
      <c r="FV84" t="s">
        <v>313</v>
      </c>
      <c r="FW84">
        <v>90.171999999999997</v>
      </c>
      <c r="FX84" t="s">
        <v>328</v>
      </c>
      <c r="GA84" t="s">
        <v>313</v>
      </c>
      <c r="GB84">
        <v>1498.4749999999999</v>
      </c>
      <c r="GC84" t="s">
        <v>395</v>
      </c>
      <c r="GF84" t="s">
        <v>313</v>
      </c>
      <c r="GG84">
        <v>7183.7039999999997</v>
      </c>
      <c r="GH84" t="s">
        <v>328</v>
      </c>
      <c r="GK84" t="s">
        <v>313</v>
      </c>
      <c r="GL84">
        <v>74.644000000000005</v>
      </c>
      <c r="GM84" t="s">
        <v>337</v>
      </c>
      <c r="GP84" t="s">
        <v>313</v>
      </c>
      <c r="GQ84">
        <v>1502.7560000000001</v>
      </c>
      <c r="GR84" t="s">
        <v>502</v>
      </c>
      <c r="GU84" t="s">
        <v>313</v>
      </c>
      <c r="GV84">
        <v>0</v>
      </c>
      <c r="GW84" t="s">
        <v>313</v>
      </c>
      <c r="GX84">
        <v>6.3959999999999999</v>
      </c>
      <c r="GY84">
        <v>1410.67</v>
      </c>
      <c r="GZ84" t="s">
        <v>313</v>
      </c>
      <c r="HA84">
        <v>17205.541000000001</v>
      </c>
      <c r="HB84" t="s">
        <v>339</v>
      </c>
      <c r="HE84" t="s">
        <v>313</v>
      </c>
      <c r="HF84">
        <v>1672.42</v>
      </c>
      <c r="HG84" t="s">
        <v>328</v>
      </c>
      <c r="HJ84" t="s">
        <v>313</v>
      </c>
      <c r="HK84">
        <v>1668.346</v>
      </c>
      <c r="HL84" t="s">
        <v>328</v>
      </c>
      <c r="HO84" t="s">
        <v>313</v>
      </c>
      <c r="HP84">
        <v>63.701999999999998</v>
      </c>
      <c r="HQ84" t="s">
        <v>328</v>
      </c>
      <c r="HT84" t="s">
        <v>313</v>
      </c>
      <c r="HU84">
        <v>14264.433000000001</v>
      </c>
      <c r="HV84" t="s">
        <v>340</v>
      </c>
      <c r="HY84" t="s">
        <v>313</v>
      </c>
      <c r="HZ84">
        <v>328.072</v>
      </c>
      <c r="IA84" t="s">
        <v>327</v>
      </c>
      <c r="ID84" t="s">
        <v>313</v>
      </c>
      <c r="IE84">
        <v>0</v>
      </c>
      <c r="IF84" t="s">
        <v>306</v>
      </c>
      <c r="IG84">
        <v>0</v>
      </c>
      <c r="IH84">
        <v>2.8000000000000001E-2</v>
      </c>
      <c r="II84" t="s">
        <v>306</v>
      </c>
      <c r="IJ84">
        <v>0</v>
      </c>
      <c r="IK84" t="s">
        <v>2332</v>
      </c>
      <c r="IL84">
        <v>0</v>
      </c>
      <c r="IM84">
        <v>1.0999999999999999E-2</v>
      </c>
      <c r="IN84" t="s">
        <v>2332</v>
      </c>
    </row>
    <row r="85" spans="1:248">
      <c r="A85">
        <v>100</v>
      </c>
      <c r="B85" t="s">
        <v>940</v>
      </c>
      <c r="C85" t="s">
        <v>941</v>
      </c>
      <c r="D85" t="s">
        <v>942</v>
      </c>
      <c r="E85" t="s">
        <v>943</v>
      </c>
      <c r="F85" t="s">
        <v>944</v>
      </c>
      <c r="G85" t="s">
        <v>522</v>
      </c>
      <c r="H85" t="s">
        <v>945</v>
      </c>
      <c r="I85" t="s">
        <v>946</v>
      </c>
      <c r="J85" t="s">
        <v>313</v>
      </c>
      <c r="K85" t="s">
        <v>313</v>
      </c>
      <c r="L85" t="s">
        <v>313</v>
      </c>
      <c r="M85">
        <v>83</v>
      </c>
      <c r="N85">
        <v>8265.3889999999992</v>
      </c>
      <c r="O85" t="s">
        <v>314</v>
      </c>
      <c r="R85" t="s">
        <v>313</v>
      </c>
      <c r="S85">
        <v>2180.9180000000001</v>
      </c>
      <c r="T85" t="s">
        <v>315</v>
      </c>
      <c r="W85" t="s">
        <v>313</v>
      </c>
      <c r="X85">
        <v>274.86500000000001</v>
      </c>
      <c r="Y85" t="s">
        <v>316</v>
      </c>
      <c r="AB85" t="s">
        <v>313</v>
      </c>
      <c r="AC85">
        <v>2967.165</v>
      </c>
      <c r="AD85" t="s">
        <v>317</v>
      </c>
      <c r="AG85" t="s">
        <v>313</v>
      </c>
      <c r="AH85">
        <v>706.19899999999996</v>
      </c>
      <c r="AI85" t="s">
        <v>318</v>
      </c>
      <c r="AL85" t="s">
        <v>313</v>
      </c>
      <c r="AM85">
        <v>0</v>
      </c>
      <c r="AN85" t="s">
        <v>319</v>
      </c>
      <c r="AO85">
        <v>100</v>
      </c>
      <c r="AP85">
        <v>965.423</v>
      </c>
      <c r="AQ85" t="s">
        <v>319</v>
      </c>
      <c r="AR85">
        <v>912.07899999999995</v>
      </c>
      <c r="AS85" t="s">
        <v>402</v>
      </c>
      <c r="AV85" t="s">
        <v>313</v>
      </c>
      <c r="AW85">
        <v>1993.752</v>
      </c>
      <c r="AX85" t="s">
        <v>341</v>
      </c>
      <c r="BA85" t="s">
        <v>313</v>
      </c>
      <c r="BB85">
        <v>244.34399999999999</v>
      </c>
      <c r="BC85" t="s">
        <v>322</v>
      </c>
      <c r="BF85" t="s">
        <v>313</v>
      </c>
      <c r="BG85">
        <v>658.024</v>
      </c>
      <c r="BH85" t="s">
        <v>947</v>
      </c>
      <c r="BK85" t="s">
        <v>313</v>
      </c>
      <c r="BL85">
        <v>665.71299999999997</v>
      </c>
      <c r="BM85" t="s">
        <v>824</v>
      </c>
      <c r="BP85" t="s">
        <v>313</v>
      </c>
      <c r="BQ85">
        <v>1311.232</v>
      </c>
      <c r="BR85" t="s">
        <v>374</v>
      </c>
      <c r="BU85" t="s">
        <v>313</v>
      </c>
      <c r="BV85">
        <v>892.19200000000001</v>
      </c>
      <c r="BW85" t="s">
        <v>602</v>
      </c>
      <c r="BZ85" t="s">
        <v>313</v>
      </c>
      <c r="CA85">
        <v>912.07899999999995</v>
      </c>
      <c r="CB85" t="s">
        <v>426</v>
      </c>
      <c r="CE85" t="s">
        <v>313</v>
      </c>
      <c r="CF85">
        <v>244.34700000000001</v>
      </c>
      <c r="CG85" t="s">
        <v>328</v>
      </c>
      <c r="CJ85" t="s">
        <v>313</v>
      </c>
      <c r="CK85">
        <v>158.126</v>
      </c>
      <c r="CL85" t="s">
        <v>328</v>
      </c>
      <c r="CO85" t="s">
        <v>313</v>
      </c>
      <c r="CP85">
        <v>528.61699999999996</v>
      </c>
      <c r="CQ85" t="s">
        <v>939</v>
      </c>
      <c r="CT85" t="s">
        <v>313</v>
      </c>
      <c r="CU85">
        <v>1181.4960000000001</v>
      </c>
      <c r="CV85" t="s">
        <v>313</v>
      </c>
      <c r="CY85" t="s">
        <v>313</v>
      </c>
      <c r="CZ85">
        <v>1000.532</v>
      </c>
      <c r="DA85" t="s">
        <v>313</v>
      </c>
      <c r="DD85" t="s">
        <v>313</v>
      </c>
      <c r="DE85">
        <v>2095.625</v>
      </c>
      <c r="DF85" t="s">
        <v>347</v>
      </c>
      <c r="DI85" t="s">
        <v>313</v>
      </c>
      <c r="DJ85">
        <v>1227.4549999999999</v>
      </c>
      <c r="DK85" t="s">
        <v>341</v>
      </c>
      <c r="DN85" t="s">
        <v>313</v>
      </c>
      <c r="DO85">
        <v>1855.345</v>
      </c>
      <c r="DP85" t="s">
        <v>418</v>
      </c>
      <c r="DS85" t="s">
        <v>313</v>
      </c>
      <c r="DT85">
        <v>211.595</v>
      </c>
      <c r="DU85" t="s">
        <v>332</v>
      </c>
      <c r="DX85" t="s">
        <v>313</v>
      </c>
      <c r="DY85">
        <v>213.66399999999999</v>
      </c>
      <c r="DZ85" t="s">
        <v>328</v>
      </c>
      <c r="EC85" t="s">
        <v>313</v>
      </c>
      <c r="ED85">
        <v>5079.5</v>
      </c>
      <c r="EE85" t="s">
        <v>306</v>
      </c>
      <c r="EH85" t="s">
        <v>313</v>
      </c>
      <c r="EI85">
        <v>621.15800000000002</v>
      </c>
      <c r="EJ85" t="s">
        <v>333</v>
      </c>
      <c r="EM85" t="s">
        <v>313</v>
      </c>
      <c r="EN85">
        <v>2886.183</v>
      </c>
      <c r="EO85" t="s">
        <v>494</v>
      </c>
      <c r="ER85" t="s">
        <v>313</v>
      </c>
      <c r="ES85">
        <v>1083.1320000000001</v>
      </c>
      <c r="ET85" t="s">
        <v>313</v>
      </c>
      <c r="EW85" t="s">
        <v>313</v>
      </c>
      <c r="EX85">
        <v>992.67600000000004</v>
      </c>
      <c r="EY85" t="s">
        <v>313</v>
      </c>
      <c r="FB85" t="s">
        <v>313</v>
      </c>
      <c r="FC85">
        <v>5583.8630000000003</v>
      </c>
      <c r="FD85" t="s">
        <v>335</v>
      </c>
      <c r="FG85" t="s">
        <v>313</v>
      </c>
      <c r="FH85">
        <v>4285.902</v>
      </c>
      <c r="FI85" t="s">
        <v>328</v>
      </c>
      <c r="FL85" t="s">
        <v>313</v>
      </c>
      <c r="FM85">
        <v>645.80200000000002</v>
      </c>
      <c r="FN85" t="s">
        <v>328</v>
      </c>
      <c r="FQ85" t="s">
        <v>313</v>
      </c>
      <c r="FR85">
        <v>3000.1</v>
      </c>
      <c r="FS85" t="s">
        <v>341</v>
      </c>
      <c r="FV85" t="s">
        <v>313</v>
      </c>
      <c r="FW85">
        <v>55.887</v>
      </c>
      <c r="FX85" t="s">
        <v>328</v>
      </c>
      <c r="GA85" t="s">
        <v>313</v>
      </c>
      <c r="GB85">
        <v>1087.777</v>
      </c>
      <c r="GC85" t="s">
        <v>529</v>
      </c>
      <c r="GF85" t="s">
        <v>313</v>
      </c>
      <c r="GG85">
        <v>6161.5810000000001</v>
      </c>
      <c r="GH85" t="s">
        <v>328</v>
      </c>
      <c r="GK85" t="s">
        <v>313</v>
      </c>
      <c r="GL85">
        <v>1321.011</v>
      </c>
      <c r="GM85" t="s">
        <v>337</v>
      </c>
      <c r="GP85" t="s">
        <v>313</v>
      </c>
      <c r="GQ85">
        <v>1080.625</v>
      </c>
      <c r="GR85" t="s">
        <v>502</v>
      </c>
      <c r="GU85" t="s">
        <v>313</v>
      </c>
      <c r="GV85">
        <v>0</v>
      </c>
      <c r="GW85" t="s">
        <v>313</v>
      </c>
      <c r="GX85">
        <v>100</v>
      </c>
      <c r="GY85">
        <v>965.423</v>
      </c>
      <c r="GZ85" t="s">
        <v>313</v>
      </c>
      <c r="HA85">
        <v>16804.092000000001</v>
      </c>
      <c r="HB85" t="s">
        <v>339</v>
      </c>
      <c r="HE85" t="s">
        <v>313</v>
      </c>
      <c r="HF85">
        <v>1388.1949999999999</v>
      </c>
      <c r="HG85" t="s">
        <v>328</v>
      </c>
      <c r="HJ85" t="s">
        <v>313</v>
      </c>
      <c r="HK85">
        <v>1185.046</v>
      </c>
      <c r="HL85" t="s">
        <v>328</v>
      </c>
      <c r="HO85" t="s">
        <v>313</v>
      </c>
      <c r="HP85">
        <v>1403.21</v>
      </c>
      <c r="HQ85" t="s">
        <v>328</v>
      </c>
      <c r="HT85" t="s">
        <v>313</v>
      </c>
      <c r="HU85">
        <v>15526.815000000001</v>
      </c>
      <c r="HV85" t="s">
        <v>340</v>
      </c>
      <c r="HY85" t="s">
        <v>313</v>
      </c>
      <c r="HZ85">
        <v>1452.2819999999999</v>
      </c>
      <c r="IA85" t="s">
        <v>327</v>
      </c>
      <c r="ID85" t="s">
        <v>313</v>
      </c>
      <c r="IE85">
        <v>830.14800000000002</v>
      </c>
      <c r="IF85" t="s">
        <v>306</v>
      </c>
      <c r="II85" t="s">
        <v>313</v>
      </c>
      <c r="IJ85">
        <v>54.371000000000002</v>
      </c>
      <c r="IK85" t="s">
        <v>2332</v>
      </c>
      <c r="IN85" t="s">
        <v>313</v>
      </c>
    </row>
    <row r="86" spans="1:248">
      <c r="A86">
        <v>101</v>
      </c>
      <c r="B86" t="s">
        <v>948</v>
      </c>
      <c r="C86" t="s">
        <v>949</v>
      </c>
      <c r="D86" t="s">
        <v>762</v>
      </c>
      <c r="E86" t="s">
        <v>950</v>
      </c>
      <c r="F86" t="s">
        <v>951</v>
      </c>
      <c r="G86" t="s">
        <v>522</v>
      </c>
      <c r="H86" t="s">
        <v>952</v>
      </c>
      <c r="I86" t="s">
        <v>953</v>
      </c>
      <c r="J86" t="s">
        <v>313</v>
      </c>
      <c r="K86" t="s">
        <v>313</v>
      </c>
      <c r="L86" t="s">
        <v>313</v>
      </c>
      <c r="M86">
        <v>84</v>
      </c>
      <c r="N86">
        <v>6508.2280000000001</v>
      </c>
      <c r="O86" t="s">
        <v>314</v>
      </c>
      <c r="R86" t="s">
        <v>313</v>
      </c>
      <c r="S86">
        <v>5010.54</v>
      </c>
      <c r="T86" t="s">
        <v>315</v>
      </c>
      <c r="W86" t="s">
        <v>313</v>
      </c>
      <c r="X86">
        <v>4.7939999999999996</v>
      </c>
      <c r="Y86" t="s">
        <v>316</v>
      </c>
      <c r="AB86" t="s">
        <v>313</v>
      </c>
      <c r="AC86">
        <v>3436.5479999999998</v>
      </c>
      <c r="AD86" t="s">
        <v>317</v>
      </c>
      <c r="AG86" t="s">
        <v>313</v>
      </c>
      <c r="AH86">
        <v>0</v>
      </c>
      <c r="AI86" t="s">
        <v>318</v>
      </c>
      <c r="AJ86">
        <v>100</v>
      </c>
      <c r="AK86">
        <v>1710.0419999999999</v>
      </c>
      <c r="AL86" t="s">
        <v>318</v>
      </c>
      <c r="AM86">
        <v>1732.556</v>
      </c>
      <c r="AN86" t="s">
        <v>319</v>
      </c>
      <c r="AQ86" t="s">
        <v>313</v>
      </c>
      <c r="AR86">
        <v>3685.8020000000001</v>
      </c>
      <c r="AS86" t="s">
        <v>402</v>
      </c>
      <c r="AV86" t="s">
        <v>313</v>
      </c>
      <c r="AW86">
        <v>2217.4670000000001</v>
      </c>
      <c r="AX86" t="s">
        <v>341</v>
      </c>
      <c r="BA86" t="s">
        <v>313</v>
      </c>
      <c r="BB86">
        <v>1190.3150000000001</v>
      </c>
      <c r="BC86" t="s">
        <v>322</v>
      </c>
      <c r="BF86" t="s">
        <v>313</v>
      </c>
      <c r="BG86">
        <v>43.036999999999999</v>
      </c>
      <c r="BH86" t="s">
        <v>954</v>
      </c>
      <c r="BK86" t="s">
        <v>313</v>
      </c>
      <c r="BL86">
        <v>3293.3020000000001</v>
      </c>
      <c r="BM86" t="s">
        <v>324</v>
      </c>
      <c r="BP86" t="s">
        <v>313</v>
      </c>
      <c r="BQ86">
        <v>3691.759</v>
      </c>
      <c r="BR86" t="s">
        <v>374</v>
      </c>
      <c r="BU86" t="s">
        <v>313</v>
      </c>
      <c r="BV86">
        <v>3293.5949999999998</v>
      </c>
      <c r="BW86" t="s">
        <v>326</v>
      </c>
      <c r="BZ86" t="s">
        <v>313</v>
      </c>
      <c r="CA86">
        <v>99.602000000000004</v>
      </c>
      <c r="CB86" t="s">
        <v>327</v>
      </c>
      <c r="CE86" t="s">
        <v>313</v>
      </c>
      <c r="CF86">
        <v>660.68499999999995</v>
      </c>
      <c r="CG86" t="s">
        <v>328</v>
      </c>
      <c r="CJ86" t="s">
        <v>313</v>
      </c>
      <c r="CK86">
        <v>2622.6509999999998</v>
      </c>
      <c r="CL86" t="s">
        <v>328</v>
      </c>
      <c r="CO86" t="s">
        <v>313</v>
      </c>
      <c r="CP86">
        <v>2534.1750000000002</v>
      </c>
      <c r="CQ86" t="s">
        <v>955</v>
      </c>
      <c r="CT86" t="s">
        <v>313</v>
      </c>
      <c r="CU86">
        <v>2352.5340000000001</v>
      </c>
      <c r="CV86" t="s">
        <v>313</v>
      </c>
      <c r="CY86" t="s">
        <v>313</v>
      </c>
      <c r="CZ86">
        <v>3012.8240000000001</v>
      </c>
      <c r="DA86" t="s">
        <v>313</v>
      </c>
      <c r="DD86" t="s">
        <v>313</v>
      </c>
      <c r="DE86">
        <v>185.77699999999999</v>
      </c>
      <c r="DF86" t="s">
        <v>347</v>
      </c>
      <c r="DI86" t="s">
        <v>313</v>
      </c>
      <c r="DJ86">
        <v>3748.31</v>
      </c>
      <c r="DK86" t="s">
        <v>341</v>
      </c>
      <c r="DN86" t="s">
        <v>313</v>
      </c>
      <c r="DO86">
        <v>1303.277</v>
      </c>
      <c r="DP86" t="s">
        <v>418</v>
      </c>
      <c r="DS86" t="s">
        <v>313</v>
      </c>
      <c r="DT86">
        <v>0</v>
      </c>
      <c r="DU86" t="s">
        <v>332</v>
      </c>
      <c r="DV86">
        <v>84.771000000000001</v>
      </c>
      <c r="DW86">
        <v>1449.624</v>
      </c>
      <c r="DX86" t="s">
        <v>332</v>
      </c>
      <c r="DY86">
        <v>2892.9259999999999</v>
      </c>
      <c r="DZ86" t="s">
        <v>328</v>
      </c>
      <c r="EC86" t="s">
        <v>313</v>
      </c>
      <c r="ED86">
        <v>2164.451</v>
      </c>
      <c r="EE86" t="s">
        <v>306</v>
      </c>
      <c r="EH86" t="s">
        <v>313</v>
      </c>
      <c r="EI86">
        <v>143.60599999999999</v>
      </c>
      <c r="EJ86" t="s">
        <v>333</v>
      </c>
      <c r="EM86" t="s">
        <v>313</v>
      </c>
      <c r="EN86">
        <v>4133.74</v>
      </c>
      <c r="EO86" t="s">
        <v>494</v>
      </c>
      <c r="ER86" t="s">
        <v>313</v>
      </c>
      <c r="ES86">
        <v>3380.107</v>
      </c>
      <c r="ET86" t="s">
        <v>313</v>
      </c>
      <c r="EW86" t="s">
        <v>313</v>
      </c>
      <c r="EX86">
        <v>3759.3440000000001</v>
      </c>
      <c r="EY86" t="s">
        <v>313</v>
      </c>
      <c r="FB86" t="s">
        <v>313</v>
      </c>
      <c r="FC86">
        <v>5368.991</v>
      </c>
      <c r="FD86" t="s">
        <v>376</v>
      </c>
      <c r="FG86" t="s">
        <v>313</v>
      </c>
      <c r="FH86">
        <v>2296.5929999999998</v>
      </c>
      <c r="FI86" t="s">
        <v>328</v>
      </c>
      <c r="FL86" t="s">
        <v>313</v>
      </c>
      <c r="FM86">
        <v>3346.8270000000002</v>
      </c>
      <c r="FN86" t="s">
        <v>328</v>
      </c>
      <c r="FQ86" t="s">
        <v>313</v>
      </c>
      <c r="FR86">
        <v>4280.2960000000003</v>
      </c>
      <c r="FS86" t="s">
        <v>306</v>
      </c>
      <c r="FV86" t="s">
        <v>313</v>
      </c>
      <c r="FW86">
        <v>346.71300000000002</v>
      </c>
      <c r="FX86" t="s">
        <v>328</v>
      </c>
      <c r="GA86" t="s">
        <v>313</v>
      </c>
      <c r="GB86">
        <v>3352.2469999999998</v>
      </c>
      <c r="GC86" t="s">
        <v>336</v>
      </c>
      <c r="GF86" t="s">
        <v>313</v>
      </c>
      <c r="GG86">
        <v>7756.7049999999999</v>
      </c>
      <c r="GH86" t="s">
        <v>328</v>
      </c>
      <c r="GK86" t="s">
        <v>313</v>
      </c>
      <c r="GL86">
        <v>98.872</v>
      </c>
      <c r="GM86" t="s">
        <v>337</v>
      </c>
      <c r="GP86" t="s">
        <v>313</v>
      </c>
      <c r="GQ86">
        <v>3712.527</v>
      </c>
      <c r="GR86" t="s">
        <v>502</v>
      </c>
      <c r="GU86" t="s">
        <v>313</v>
      </c>
      <c r="GV86">
        <v>8.1750000000000007</v>
      </c>
      <c r="GW86" t="s">
        <v>313</v>
      </c>
      <c r="GZ86" t="s">
        <v>313</v>
      </c>
      <c r="HA86">
        <v>19358.655999999999</v>
      </c>
      <c r="HB86" t="s">
        <v>339</v>
      </c>
      <c r="HE86" t="s">
        <v>313</v>
      </c>
      <c r="HF86">
        <v>1462.7940000000001</v>
      </c>
      <c r="HG86" t="s">
        <v>328</v>
      </c>
      <c r="HJ86" t="s">
        <v>313</v>
      </c>
      <c r="HK86">
        <v>3877.9589999999998</v>
      </c>
      <c r="HL86" t="s">
        <v>328</v>
      </c>
      <c r="HO86" t="s">
        <v>313</v>
      </c>
      <c r="HP86">
        <v>0</v>
      </c>
      <c r="HQ86" t="s">
        <v>328</v>
      </c>
      <c r="HR86">
        <v>100</v>
      </c>
      <c r="HS86">
        <v>1710.0419999999999</v>
      </c>
      <c r="HT86" t="s">
        <v>328</v>
      </c>
      <c r="HU86">
        <v>12407.099</v>
      </c>
      <c r="HV86" t="s">
        <v>340</v>
      </c>
      <c r="HY86" t="s">
        <v>313</v>
      </c>
      <c r="HZ86">
        <v>812.1</v>
      </c>
      <c r="IA86" t="s">
        <v>327</v>
      </c>
      <c r="ID86" t="s">
        <v>313</v>
      </c>
      <c r="IE86">
        <v>0</v>
      </c>
      <c r="IF86" t="s">
        <v>306</v>
      </c>
      <c r="IG86">
        <v>100</v>
      </c>
      <c r="IH86">
        <v>1710.0419999999999</v>
      </c>
      <c r="II86" t="s">
        <v>306</v>
      </c>
      <c r="IJ86">
        <v>53.369</v>
      </c>
      <c r="IK86" t="s">
        <v>2332</v>
      </c>
      <c r="IN86" t="s">
        <v>313</v>
      </c>
    </row>
    <row r="87" spans="1:248">
      <c r="A87">
        <v>102</v>
      </c>
      <c r="B87" t="s">
        <v>956</v>
      </c>
      <c r="C87" t="s">
        <v>957</v>
      </c>
      <c r="D87" t="s">
        <v>612</v>
      </c>
      <c r="E87" t="s">
        <v>958</v>
      </c>
      <c r="F87" t="s">
        <v>959</v>
      </c>
      <c r="G87" t="s">
        <v>522</v>
      </c>
      <c r="H87" t="s">
        <v>960</v>
      </c>
      <c r="I87" t="s">
        <v>961</v>
      </c>
      <c r="J87" t="s">
        <v>313</v>
      </c>
      <c r="K87" t="s">
        <v>313</v>
      </c>
      <c r="L87" t="s">
        <v>313</v>
      </c>
      <c r="M87">
        <v>85</v>
      </c>
      <c r="N87">
        <v>14485.927</v>
      </c>
      <c r="O87" t="s">
        <v>314</v>
      </c>
      <c r="R87" t="s">
        <v>313</v>
      </c>
      <c r="S87">
        <v>459.81099999999998</v>
      </c>
      <c r="T87" t="s">
        <v>442</v>
      </c>
      <c r="W87" t="s">
        <v>313</v>
      </c>
      <c r="X87">
        <v>0</v>
      </c>
      <c r="Y87" t="s">
        <v>316</v>
      </c>
      <c r="Z87">
        <v>100</v>
      </c>
      <c r="AA87">
        <v>777.053</v>
      </c>
      <c r="AB87" t="s">
        <v>316</v>
      </c>
      <c r="AC87">
        <v>9418.2690000000002</v>
      </c>
      <c r="AD87" t="s">
        <v>317</v>
      </c>
      <c r="AG87" t="s">
        <v>313</v>
      </c>
      <c r="AH87">
        <v>2060.2689999999998</v>
      </c>
      <c r="AI87" t="s">
        <v>600</v>
      </c>
      <c r="AL87" t="s">
        <v>313</v>
      </c>
      <c r="AM87">
        <v>3337.2689999999998</v>
      </c>
      <c r="AN87" t="s">
        <v>319</v>
      </c>
      <c r="AQ87" t="s">
        <v>313</v>
      </c>
      <c r="AR87">
        <v>138.76900000000001</v>
      </c>
      <c r="AS87" t="s">
        <v>660</v>
      </c>
      <c r="AV87" t="s">
        <v>313</v>
      </c>
      <c r="AW87">
        <v>3722.8879999999999</v>
      </c>
      <c r="AX87" t="s">
        <v>306</v>
      </c>
      <c r="BA87" t="s">
        <v>313</v>
      </c>
      <c r="BB87">
        <v>1141.9100000000001</v>
      </c>
      <c r="BC87" t="s">
        <v>322</v>
      </c>
      <c r="BF87" t="s">
        <v>313</v>
      </c>
      <c r="BG87">
        <v>167.077</v>
      </c>
      <c r="BH87" t="s">
        <v>962</v>
      </c>
      <c r="BK87" t="s">
        <v>313</v>
      </c>
      <c r="BL87">
        <v>365.315</v>
      </c>
      <c r="BM87" t="s">
        <v>662</v>
      </c>
      <c r="BP87" t="s">
        <v>313</v>
      </c>
      <c r="BQ87">
        <v>7507.366</v>
      </c>
      <c r="BR87" t="s">
        <v>374</v>
      </c>
      <c r="BU87" t="s">
        <v>313</v>
      </c>
      <c r="BV87">
        <v>280.78699999999998</v>
      </c>
      <c r="BW87" t="s">
        <v>663</v>
      </c>
      <c r="BZ87" t="s">
        <v>313</v>
      </c>
      <c r="CA87">
        <v>68.016000000000005</v>
      </c>
      <c r="CB87" t="s">
        <v>841</v>
      </c>
      <c r="CE87" t="s">
        <v>313</v>
      </c>
      <c r="CF87">
        <v>1141.3879999999999</v>
      </c>
      <c r="CG87" t="s">
        <v>328</v>
      </c>
      <c r="CJ87" t="s">
        <v>313</v>
      </c>
      <c r="CK87">
        <v>4628.7830000000004</v>
      </c>
      <c r="CL87" t="s">
        <v>328</v>
      </c>
      <c r="CO87" t="s">
        <v>313</v>
      </c>
      <c r="CP87">
        <v>165.23500000000001</v>
      </c>
      <c r="CQ87" t="s">
        <v>842</v>
      </c>
      <c r="CT87" t="s">
        <v>313</v>
      </c>
      <c r="CU87">
        <v>464.45299999999997</v>
      </c>
      <c r="CV87" t="s">
        <v>313</v>
      </c>
      <c r="CY87" t="s">
        <v>313</v>
      </c>
      <c r="CZ87">
        <v>7148.3339999999998</v>
      </c>
      <c r="DA87" t="s">
        <v>313</v>
      </c>
      <c r="DD87" t="s">
        <v>313</v>
      </c>
      <c r="DE87">
        <v>431.94299999999998</v>
      </c>
      <c r="DF87" t="s">
        <v>347</v>
      </c>
      <c r="DI87" t="s">
        <v>313</v>
      </c>
      <c r="DJ87">
        <v>7380.4170000000004</v>
      </c>
      <c r="DK87" t="s">
        <v>341</v>
      </c>
      <c r="DN87" t="s">
        <v>313</v>
      </c>
      <c r="DO87">
        <v>734.36500000000001</v>
      </c>
      <c r="DP87" t="s">
        <v>418</v>
      </c>
      <c r="DS87" t="s">
        <v>313</v>
      </c>
      <c r="DT87">
        <v>219.36600000000001</v>
      </c>
      <c r="DU87" t="s">
        <v>332</v>
      </c>
      <c r="DX87" t="s">
        <v>313</v>
      </c>
      <c r="DY87">
        <v>6460.192</v>
      </c>
      <c r="DZ87" t="s">
        <v>328</v>
      </c>
      <c r="EC87" t="s">
        <v>313</v>
      </c>
      <c r="ED87">
        <v>9611.1489999999994</v>
      </c>
      <c r="EE87" t="s">
        <v>306</v>
      </c>
      <c r="EH87" t="s">
        <v>313</v>
      </c>
      <c r="EI87">
        <v>187.22800000000001</v>
      </c>
      <c r="EJ87" t="s">
        <v>333</v>
      </c>
      <c r="EM87" t="s">
        <v>313</v>
      </c>
      <c r="EN87">
        <v>3168.239</v>
      </c>
      <c r="EO87" t="s">
        <v>494</v>
      </c>
      <c r="ER87" t="s">
        <v>313</v>
      </c>
      <c r="ES87">
        <v>477.03</v>
      </c>
      <c r="ET87" t="s">
        <v>313</v>
      </c>
      <c r="EW87" t="s">
        <v>313</v>
      </c>
      <c r="EX87">
        <v>7050.7820000000002</v>
      </c>
      <c r="EY87" t="s">
        <v>313</v>
      </c>
      <c r="FB87" t="s">
        <v>313</v>
      </c>
      <c r="FC87">
        <v>3824.7240000000002</v>
      </c>
      <c r="FD87" t="s">
        <v>376</v>
      </c>
      <c r="FG87" t="s">
        <v>313</v>
      </c>
      <c r="FH87">
        <v>10203.638999999999</v>
      </c>
      <c r="FI87" t="s">
        <v>328</v>
      </c>
      <c r="FL87" t="s">
        <v>313</v>
      </c>
      <c r="FM87">
        <v>531.255</v>
      </c>
      <c r="FN87" t="s">
        <v>328</v>
      </c>
      <c r="FQ87" t="s">
        <v>313</v>
      </c>
      <c r="FR87">
        <v>2256.6770000000001</v>
      </c>
      <c r="FS87" t="s">
        <v>458</v>
      </c>
      <c r="FV87" t="s">
        <v>313</v>
      </c>
      <c r="FW87">
        <v>138.357</v>
      </c>
      <c r="FX87" t="s">
        <v>328</v>
      </c>
      <c r="GA87" t="s">
        <v>313</v>
      </c>
      <c r="GB87">
        <v>450.24799999999999</v>
      </c>
      <c r="GC87" t="s">
        <v>666</v>
      </c>
      <c r="GF87" t="s">
        <v>313</v>
      </c>
      <c r="GG87">
        <v>237.654</v>
      </c>
      <c r="GH87" t="s">
        <v>328</v>
      </c>
      <c r="GK87" t="s">
        <v>313</v>
      </c>
      <c r="GL87">
        <v>5042.2089999999998</v>
      </c>
      <c r="GM87" t="s">
        <v>721</v>
      </c>
      <c r="GP87" t="s">
        <v>313</v>
      </c>
      <c r="GQ87">
        <v>295.375</v>
      </c>
      <c r="GR87" t="s">
        <v>685</v>
      </c>
      <c r="GU87" t="s">
        <v>313</v>
      </c>
      <c r="GV87">
        <v>0</v>
      </c>
      <c r="GW87" t="s">
        <v>313</v>
      </c>
      <c r="GX87">
        <v>100</v>
      </c>
      <c r="GY87">
        <v>777.053</v>
      </c>
      <c r="GZ87" t="s">
        <v>313</v>
      </c>
      <c r="HA87">
        <v>19643.982</v>
      </c>
      <c r="HB87" t="s">
        <v>339</v>
      </c>
      <c r="HE87" t="s">
        <v>313</v>
      </c>
      <c r="HF87">
        <v>1022.458</v>
      </c>
      <c r="HG87" t="s">
        <v>328</v>
      </c>
      <c r="HJ87" t="s">
        <v>313</v>
      </c>
      <c r="HK87">
        <v>7203.8339999999998</v>
      </c>
      <c r="HL87" t="s">
        <v>328</v>
      </c>
      <c r="HO87" t="s">
        <v>313</v>
      </c>
      <c r="HP87">
        <v>221.53200000000001</v>
      </c>
      <c r="HQ87" t="s">
        <v>328</v>
      </c>
      <c r="HT87" t="s">
        <v>313</v>
      </c>
      <c r="HU87">
        <v>18702.45</v>
      </c>
      <c r="HV87" t="s">
        <v>340</v>
      </c>
      <c r="HY87" t="s">
        <v>313</v>
      </c>
      <c r="HZ87">
        <v>5240.0020000000004</v>
      </c>
      <c r="IA87" t="s">
        <v>723</v>
      </c>
      <c r="ID87" t="s">
        <v>313</v>
      </c>
      <c r="IE87">
        <v>7255.6390000000001</v>
      </c>
      <c r="IF87" t="s">
        <v>306</v>
      </c>
      <c r="II87" t="s">
        <v>313</v>
      </c>
      <c r="IJ87">
        <v>192.94800000000001</v>
      </c>
      <c r="IK87" t="s">
        <v>2332</v>
      </c>
      <c r="IN87" t="s">
        <v>313</v>
      </c>
    </row>
    <row r="88" spans="1:248">
      <c r="A88">
        <v>76</v>
      </c>
      <c r="B88" t="s">
        <v>850</v>
      </c>
      <c r="C88" t="s">
        <v>963</v>
      </c>
      <c r="D88" t="s">
        <v>964</v>
      </c>
      <c r="E88" t="s">
        <v>965</v>
      </c>
      <c r="F88" t="s">
        <v>966</v>
      </c>
      <c r="G88" t="s">
        <v>522</v>
      </c>
      <c r="H88" t="s">
        <v>967</v>
      </c>
      <c r="I88" t="s">
        <v>968</v>
      </c>
      <c r="J88" t="s">
        <v>313</v>
      </c>
      <c r="K88" t="s">
        <v>313</v>
      </c>
      <c r="L88" t="s">
        <v>313</v>
      </c>
      <c r="M88">
        <v>86</v>
      </c>
      <c r="N88">
        <v>7134.3689999999997</v>
      </c>
      <c r="O88" t="s">
        <v>314</v>
      </c>
      <c r="R88" t="s">
        <v>313</v>
      </c>
      <c r="S88">
        <v>3123.3490000000002</v>
      </c>
      <c r="T88" t="s">
        <v>315</v>
      </c>
      <c r="W88" t="s">
        <v>313</v>
      </c>
      <c r="X88">
        <v>0</v>
      </c>
      <c r="Y88" t="s">
        <v>316</v>
      </c>
      <c r="Z88">
        <v>88.938000000000002</v>
      </c>
      <c r="AA88">
        <v>97225.224000000002</v>
      </c>
      <c r="AB88" t="s">
        <v>316</v>
      </c>
      <c r="AC88">
        <v>1830.3630000000001</v>
      </c>
      <c r="AD88" t="s">
        <v>317</v>
      </c>
      <c r="AG88" t="s">
        <v>313</v>
      </c>
      <c r="AH88">
        <v>389.06299999999999</v>
      </c>
      <c r="AI88" t="s">
        <v>525</v>
      </c>
      <c r="AL88" t="s">
        <v>313</v>
      </c>
      <c r="AM88">
        <v>0</v>
      </c>
      <c r="AN88" t="s">
        <v>319</v>
      </c>
      <c r="AO88">
        <v>11.061999999999999</v>
      </c>
      <c r="AP88">
        <v>12093.237999999999</v>
      </c>
      <c r="AQ88" t="s">
        <v>319</v>
      </c>
      <c r="AR88">
        <v>421.05599999999998</v>
      </c>
      <c r="AS88" t="s">
        <v>469</v>
      </c>
      <c r="AV88" t="s">
        <v>313</v>
      </c>
      <c r="AW88">
        <v>2066.0709999999999</v>
      </c>
      <c r="AX88" t="s">
        <v>354</v>
      </c>
      <c r="BA88" t="s">
        <v>313</v>
      </c>
      <c r="BB88">
        <v>842.19600000000003</v>
      </c>
      <c r="BC88" t="s">
        <v>322</v>
      </c>
      <c r="BF88" t="s">
        <v>313</v>
      </c>
      <c r="BG88">
        <v>222.57900000000001</v>
      </c>
      <c r="BH88" t="s">
        <v>969</v>
      </c>
      <c r="BK88" t="s">
        <v>313</v>
      </c>
      <c r="BL88">
        <v>712.81600000000003</v>
      </c>
      <c r="BM88" t="s">
        <v>404</v>
      </c>
      <c r="BP88" t="s">
        <v>313</v>
      </c>
      <c r="BQ88">
        <v>1110.693</v>
      </c>
      <c r="BR88" t="s">
        <v>425</v>
      </c>
      <c r="BU88" t="s">
        <v>313</v>
      </c>
      <c r="BV88">
        <v>502.94900000000001</v>
      </c>
      <c r="BW88" t="s">
        <v>413</v>
      </c>
      <c r="BZ88" t="s">
        <v>313</v>
      </c>
      <c r="CA88">
        <v>594.46400000000006</v>
      </c>
      <c r="CB88" t="s">
        <v>414</v>
      </c>
      <c r="CE88" t="s">
        <v>313</v>
      </c>
      <c r="CF88">
        <v>395.94200000000001</v>
      </c>
      <c r="CG88" t="s">
        <v>328</v>
      </c>
      <c r="CJ88" t="s">
        <v>313</v>
      </c>
      <c r="CK88">
        <v>478.76299999999998</v>
      </c>
      <c r="CL88" t="s">
        <v>328</v>
      </c>
      <c r="CO88" t="s">
        <v>313</v>
      </c>
      <c r="CP88">
        <v>152.31899999999999</v>
      </c>
      <c r="CQ88" t="s">
        <v>470</v>
      </c>
      <c r="CT88" t="s">
        <v>313</v>
      </c>
      <c r="CU88">
        <v>415.30799999999999</v>
      </c>
      <c r="CV88" t="s">
        <v>313</v>
      </c>
      <c r="CY88" t="s">
        <v>313</v>
      </c>
      <c r="CZ88">
        <v>331.596</v>
      </c>
      <c r="DA88" t="s">
        <v>313</v>
      </c>
      <c r="DD88" t="s">
        <v>313</v>
      </c>
      <c r="DE88">
        <v>567.33799999999997</v>
      </c>
      <c r="DF88" t="s">
        <v>330</v>
      </c>
      <c r="DI88" t="s">
        <v>313</v>
      </c>
      <c r="DJ88">
        <v>1184.4059999999999</v>
      </c>
      <c r="DK88" t="s">
        <v>306</v>
      </c>
      <c r="DN88" t="s">
        <v>313</v>
      </c>
      <c r="DO88">
        <v>480.48399999999998</v>
      </c>
      <c r="DP88" t="s">
        <v>321</v>
      </c>
      <c r="DS88" t="s">
        <v>313</v>
      </c>
      <c r="DT88">
        <v>0</v>
      </c>
      <c r="DU88" t="s">
        <v>332</v>
      </c>
      <c r="DV88">
        <v>98.908000000000001</v>
      </c>
      <c r="DW88">
        <v>108125.235</v>
      </c>
      <c r="DX88" t="s">
        <v>332</v>
      </c>
      <c r="DY88">
        <v>1749.1579999999999</v>
      </c>
      <c r="DZ88" t="s">
        <v>328</v>
      </c>
      <c r="EC88" t="s">
        <v>313</v>
      </c>
      <c r="ED88">
        <v>4844.7529999999997</v>
      </c>
      <c r="EE88" t="s">
        <v>306</v>
      </c>
      <c r="EH88" t="s">
        <v>313</v>
      </c>
      <c r="EI88">
        <v>345.09699999999998</v>
      </c>
      <c r="EJ88" t="s">
        <v>333</v>
      </c>
      <c r="EM88" t="s">
        <v>313</v>
      </c>
      <c r="EN88">
        <v>2373.1080000000002</v>
      </c>
      <c r="EO88" t="s">
        <v>394</v>
      </c>
      <c r="ER88" t="s">
        <v>313</v>
      </c>
      <c r="ES88">
        <v>540.96900000000005</v>
      </c>
      <c r="ET88" t="s">
        <v>313</v>
      </c>
      <c r="EW88" t="s">
        <v>313</v>
      </c>
      <c r="EX88">
        <v>1403.0509999999999</v>
      </c>
      <c r="EY88" t="s">
        <v>313</v>
      </c>
      <c r="FB88" t="s">
        <v>313</v>
      </c>
      <c r="FC88">
        <v>2937.7820000000002</v>
      </c>
      <c r="FD88" t="s">
        <v>335</v>
      </c>
      <c r="FG88" t="s">
        <v>313</v>
      </c>
      <c r="FH88">
        <v>4469.3109999999997</v>
      </c>
      <c r="FI88" t="s">
        <v>328</v>
      </c>
      <c r="FL88" t="s">
        <v>313</v>
      </c>
      <c r="FM88">
        <v>55.283999999999999</v>
      </c>
      <c r="FN88" t="s">
        <v>328</v>
      </c>
      <c r="FQ88" t="s">
        <v>313</v>
      </c>
      <c r="FR88">
        <v>590.96600000000001</v>
      </c>
      <c r="FS88" t="s">
        <v>341</v>
      </c>
      <c r="FV88" t="s">
        <v>313</v>
      </c>
      <c r="FW88">
        <v>391.01400000000001</v>
      </c>
      <c r="FX88" t="s">
        <v>328</v>
      </c>
      <c r="GA88" t="s">
        <v>313</v>
      </c>
      <c r="GB88">
        <v>1109.7950000000001</v>
      </c>
      <c r="GC88" t="s">
        <v>395</v>
      </c>
      <c r="GF88" t="s">
        <v>313</v>
      </c>
      <c r="GG88">
        <v>7986.7640000000001</v>
      </c>
      <c r="GH88" t="s">
        <v>328</v>
      </c>
      <c r="GK88" t="s">
        <v>313</v>
      </c>
      <c r="GL88">
        <v>596.96500000000003</v>
      </c>
      <c r="GM88" t="s">
        <v>416</v>
      </c>
      <c r="GP88" t="s">
        <v>313</v>
      </c>
      <c r="GQ88">
        <v>670.96900000000005</v>
      </c>
      <c r="GR88" t="s">
        <v>417</v>
      </c>
      <c r="GU88" t="s">
        <v>313</v>
      </c>
      <c r="GV88">
        <v>0</v>
      </c>
      <c r="GW88" t="s">
        <v>313</v>
      </c>
      <c r="GX88">
        <v>8.0000000000000002E-3</v>
      </c>
      <c r="GY88">
        <v>8.4309999999999992</v>
      </c>
      <c r="GZ88" t="s">
        <v>313</v>
      </c>
      <c r="HA88">
        <v>14319.893</v>
      </c>
      <c r="HB88" t="s">
        <v>339</v>
      </c>
      <c r="HE88" t="s">
        <v>313</v>
      </c>
      <c r="HF88">
        <v>737.57899999999995</v>
      </c>
      <c r="HG88" t="s">
        <v>328</v>
      </c>
      <c r="HJ88" t="s">
        <v>313</v>
      </c>
      <c r="HK88">
        <v>1040.3630000000001</v>
      </c>
      <c r="HL88" t="s">
        <v>328</v>
      </c>
      <c r="HO88" t="s">
        <v>313</v>
      </c>
      <c r="HP88">
        <v>40.927</v>
      </c>
      <c r="HQ88" t="s">
        <v>328</v>
      </c>
      <c r="HT88" t="s">
        <v>313</v>
      </c>
      <c r="HU88">
        <v>16647.691999999999</v>
      </c>
      <c r="HV88" t="s">
        <v>340</v>
      </c>
      <c r="HY88" t="s">
        <v>313</v>
      </c>
      <c r="HZ88">
        <v>1963.6980000000001</v>
      </c>
      <c r="IA88" t="s">
        <v>327</v>
      </c>
      <c r="ID88" t="s">
        <v>313</v>
      </c>
      <c r="IE88">
        <v>526.03800000000001</v>
      </c>
      <c r="IF88" t="s">
        <v>306</v>
      </c>
      <c r="II88" t="s">
        <v>313</v>
      </c>
      <c r="IJ88">
        <v>0</v>
      </c>
      <c r="IK88" t="s">
        <v>2332</v>
      </c>
      <c r="IL88">
        <v>8.0000000000000002E-3</v>
      </c>
      <c r="IM88">
        <v>8.4139999999999997</v>
      </c>
      <c r="IN88" t="s">
        <v>2332</v>
      </c>
    </row>
    <row r="89" spans="1:248">
      <c r="A89">
        <v>79</v>
      </c>
      <c r="B89" t="s">
        <v>970</v>
      </c>
      <c r="C89" t="s">
        <v>971</v>
      </c>
      <c r="D89" t="s">
        <v>642</v>
      </c>
      <c r="E89" t="s">
        <v>972</v>
      </c>
      <c r="F89" t="s">
        <v>973</v>
      </c>
      <c r="G89" t="s">
        <v>522</v>
      </c>
      <c r="H89" t="s">
        <v>974</v>
      </c>
      <c r="I89" t="s">
        <v>975</v>
      </c>
      <c r="J89" t="s">
        <v>313</v>
      </c>
      <c r="K89" t="s">
        <v>313</v>
      </c>
      <c r="L89" t="s">
        <v>313</v>
      </c>
      <c r="M89">
        <v>87</v>
      </c>
      <c r="N89">
        <v>8701.2459999999992</v>
      </c>
      <c r="O89" t="s">
        <v>314</v>
      </c>
      <c r="R89" t="s">
        <v>313</v>
      </c>
      <c r="S89">
        <v>2546.067</v>
      </c>
      <c r="T89" t="s">
        <v>315</v>
      </c>
      <c r="W89" t="s">
        <v>313</v>
      </c>
      <c r="X89">
        <v>40</v>
      </c>
      <c r="Y89" t="s">
        <v>316</v>
      </c>
      <c r="AB89" t="s">
        <v>313</v>
      </c>
      <c r="AC89">
        <v>4018.5889999999999</v>
      </c>
      <c r="AD89" t="s">
        <v>317</v>
      </c>
      <c r="AG89" t="s">
        <v>313</v>
      </c>
      <c r="AH89">
        <v>1885.8330000000001</v>
      </c>
      <c r="AI89" t="s">
        <v>318</v>
      </c>
      <c r="AL89" t="s">
        <v>313</v>
      </c>
      <c r="AM89">
        <v>0</v>
      </c>
      <c r="AN89" t="s">
        <v>319</v>
      </c>
      <c r="AO89">
        <v>100</v>
      </c>
      <c r="AP89">
        <v>6131.2150000000001</v>
      </c>
      <c r="AQ89" t="s">
        <v>319</v>
      </c>
      <c r="AR89">
        <v>2457.94</v>
      </c>
      <c r="AS89" t="s">
        <v>402</v>
      </c>
      <c r="AV89" t="s">
        <v>313</v>
      </c>
      <c r="AW89">
        <v>2029.039</v>
      </c>
      <c r="AX89" t="s">
        <v>306</v>
      </c>
      <c r="BA89" t="s">
        <v>313</v>
      </c>
      <c r="BB89">
        <v>340.47300000000001</v>
      </c>
      <c r="BC89" t="s">
        <v>322</v>
      </c>
      <c r="BF89" t="s">
        <v>313</v>
      </c>
      <c r="BG89">
        <v>133.87100000000001</v>
      </c>
      <c r="BH89" t="s">
        <v>976</v>
      </c>
      <c r="BK89" t="s">
        <v>313</v>
      </c>
      <c r="BL89">
        <v>1300.191</v>
      </c>
      <c r="BM89" t="s">
        <v>824</v>
      </c>
      <c r="BP89" t="s">
        <v>313</v>
      </c>
      <c r="BQ89">
        <v>2817.8159999999998</v>
      </c>
      <c r="BR89" t="s">
        <v>374</v>
      </c>
      <c r="BU89" t="s">
        <v>313</v>
      </c>
      <c r="BV89">
        <v>1005.458</v>
      </c>
      <c r="BW89" t="s">
        <v>618</v>
      </c>
      <c r="BZ89" t="s">
        <v>313</v>
      </c>
      <c r="CA89">
        <v>947.78700000000003</v>
      </c>
      <c r="CB89" t="s">
        <v>542</v>
      </c>
      <c r="CE89" t="s">
        <v>313</v>
      </c>
      <c r="CF89">
        <v>340.47</v>
      </c>
      <c r="CG89" t="s">
        <v>328</v>
      </c>
      <c r="CJ89" t="s">
        <v>313</v>
      </c>
      <c r="CK89">
        <v>1211.4960000000001</v>
      </c>
      <c r="CL89" t="s">
        <v>328</v>
      </c>
      <c r="CO89" t="s">
        <v>313</v>
      </c>
      <c r="CP89">
        <v>0</v>
      </c>
      <c r="CQ89" t="s">
        <v>955</v>
      </c>
      <c r="CR89">
        <v>0</v>
      </c>
      <c r="CS89">
        <v>1.0999999999999999E-2</v>
      </c>
      <c r="CT89" t="s">
        <v>955</v>
      </c>
      <c r="CU89">
        <v>1836.98</v>
      </c>
      <c r="CV89" t="s">
        <v>313</v>
      </c>
      <c r="CY89" t="s">
        <v>313</v>
      </c>
      <c r="CZ89">
        <v>2477.373</v>
      </c>
      <c r="DA89" t="s">
        <v>313</v>
      </c>
      <c r="DD89" t="s">
        <v>313</v>
      </c>
      <c r="DE89">
        <v>1183.2280000000001</v>
      </c>
      <c r="DF89" t="s">
        <v>347</v>
      </c>
      <c r="DI89" t="s">
        <v>313</v>
      </c>
      <c r="DJ89">
        <v>2755.9059999999999</v>
      </c>
      <c r="DK89" t="s">
        <v>341</v>
      </c>
      <c r="DN89" t="s">
        <v>313</v>
      </c>
      <c r="DO89">
        <v>655.13499999999999</v>
      </c>
      <c r="DP89" t="s">
        <v>418</v>
      </c>
      <c r="DS89" t="s">
        <v>313</v>
      </c>
      <c r="DT89">
        <v>0</v>
      </c>
      <c r="DU89" t="s">
        <v>332</v>
      </c>
      <c r="DV89">
        <v>100</v>
      </c>
      <c r="DW89">
        <v>6131.2150000000001</v>
      </c>
      <c r="DX89" t="s">
        <v>332</v>
      </c>
      <c r="DY89">
        <v>1748.8309999999999</v>
      </c>
      <c r="DZ89" t="s">
        <v>328</v>
      </c>
      <c r="EC89" t="s">
        <v>313</v>
      </c>
      <c r="ED89">
        <v>4658.2290000000003</v>
      </c>
      <c r="EE89" t="s">
        <v>306</v>
      </c>
      <c r="EH89" t="s">
        <v>313</v>
      </c>
      <c r="EI89">
        <v>612.76400000000001</v>
      </c>
      <c r="EJ89" t="s">
        <v>333</v>
      </c>
      <c r="EM89" t="s">
        <v>313</v>
      </c>
      <c r="EN89">
        <v>1800.91</v>
      </c>
      <c r="EO89" t="s">
        <v>494</v>
      </c>
      <c r="ER89" t="s">
        <v>313</v>
      </c>
      <c r="ES89">
        <v>1136.6179999999999</v>
      </c>
      <c r="ET89" t="s">
        <v>313</v>
      </c>
      <c r="EW89" t="s">
        <v>313</v>
      </c>
      <c r="EX89">
        <v>2538.7379999999998</v>
      </c>
      <c r="EY89" t="s">
        <v>313</v>
      </c>
      <c r="FB89" t="s">
        <v>313</v>
      </c>
      <c r="FC89">
        <v>4854.62</v>
      </c>
      <c r="FD89" t="s">
        <v>376</v>
      </c>
      <c r="FG89" t="s">
        <v>313</v>
      </c>
      <c r="FH89">
        <v>4422.8909999999996</v>
      </c>
      <c r="FI89" t="s">
        <v>328</v>
      </c>
      <c r="FL89" t="s">
        <v>313</v>
      </c>
      <c r="FM89">
        <v>1525.0309999999999</v>
      </c>
      <c r="FN89" t="s">
        <v>328</v>
      </c>
      <c r="FQ89" t="s">
        <v>313</v>
      </c>
      <c r="FR89">
        <v>4534.43</v>
      </c>
      <c r="FS89" t="s">
        <v>341</v>
      </c>
      <c r="FV89" t="s">
        <v>313</v>
      </c>
      <c r="FW89">
        <v>643.03099999999995</v>
      </c>
      <c r="FX89" t="s">
        <v>328</v>
      </c>
      <c r="GA89" t="s">
        <v>313</v>
      </c>
      <c r="GB89">
        <v>1467.021</v>
      </c>
      <c r="GC89" t="s">
        <v>529</v>
      </c>
      <c r="GF89" t="s">
        <v>313</v>
      </c>
      <c r="GG89">
        <v>5404.1610000000001</v>
      </c>
      <c r="GH89" t="s">
        <v>328</v>
      </c>
      <c r="GK89" t="s">
        <v>313</v>
      </c>
      <c r="GL89">
        <v>1656.7719999999999</v>
      </c>
      <c r="GM89" t="s">
        <v>337</v>
      </c>
      <c r="GP89" t="s">
        <v>313</v>
      </c>
      <c r="GQ89">
        <v>2619.0990000000002</v>
      </c>
      <c r="GR89" t="s">
        <v>502</v>
      </c>
      <c r="GU89" t="s">
        <v>313</v>
      </c>
      <c r="GV89">
        <v>0</v>
      </c>
      <c r="GW89" t="s">
        <v>313</v>
      </c>
      <c r="GX89">
        <v>0</v>
      </c>
      <c r="GY89">
        <v>4.0000000000000001E-3</v>
      </c>
      <c r="GZ89" t="s">
        <v>313</v>
      </c>
      <c r="HA89">
        <v>18289.655999999999</v>
      </c>
      <c r="HB89" t="s">
        <v>339</v>
      </c>
      <c r="HE89" t="s">
        <v>313</v>
      </c>
      <c r="HF89">
        <v>2631.0349999999999</v>
      </c>
      <c r="HG89" t="s">
        <v>328</v>
      </c>
      <c r="HJ89" t="s">
        <v>313</v>
      </c>
      <c r="HK89">
        <v>2730.6129999999998</v>
      </c>
      <c r="HL89" t="s">
        <v>328</v>
      </c>
      <c r="HO89" t="s">
        <v>313</v>
      </c>
      <c r="HP89">
        <v>307.68</v>
      </c>
      <c r="HQ89" t="s">
        <v>328</v>
      </c>
      <c r="HT89" t="s">
        <v>313</v>
      </c>
      <c r="HU89">
        <v>14649.637000000001</v>
      </c>
      <c r="HV89" t="s">
        <v>340</v>
      </c>
      <c r="HY89" t="s">
        <v>313</v>
      </c>
      <c r="HZ89">
        <v>2318.0949999999998</v>
      </c>
      <c r="IA89" t="s">
        <v>327</v>
      </c>
      <c r="ID89" t="s">
        <v>313</v>
      </c>
      <c r="IE89">
        <v>1653.173</v>
      </c>
      <c r="IF89" t="s">
        <v>306</v>
      </c>
      <c r="II89" t="s">
        <v>313</v>
      </c>
      <c r="IJ89">
        <v>0</v>
      </c>
      <c r="IK89" t="s">
        <v>2332</v>
      </c>
      <c r="IL89">
        <v>81.552000000000007</v>
      </c>
      <c r="IM89">
        <v>5000.1480000000001</v>
      </c>
      <c r="IN89" t="s">
        <v>2332</v>
      </c>
    </row>
    <row r="90" spans="1:248">
      <c r="A90">
        <v>80</v>
      </c>
      <c r="B90" t="s">
        <v>977</v>
      </c>
      <c r="C90" t="s">
        <v>978</v>
      </c>
      <c r="D90" t="s">
        <v>979</v>
      </c>
      <c r="E90" t="s">
        <v>980</v>
      </c>
      <c r="F90" t="s">
        <v>981</v>
      </c>
      <c r="G90" t="s">
        <v>522</v>
      </c>
      <c r="H90" t="s">
        <v>982</v>
      </c>
      <c r="I90" t="s">
        <v>983</v>
      </c>
      <c r="J90" t="s">
        <v>313</v>
      </c>
      <c r="K90" t="s">
        <v>313</v>
      </c>
      <c r="L90" t="s">
        <v>313</v>
      </c>
      <c r="M90">
        <v>88</v>
      </c>
      <c r="N90">
        <v>5496.9620000000004</v>
      </c>
      <c r="O90" t="s">
        <v>314</v>
      </c>
      <c r="R90" t="s">
        <v>313</v>
      </c>
      <c r="S90">
        <v>4970.6409999999996</v>
      </c>
      <c r="T90" t="s">
        <v>315</v>
      </c>
      <c r="W90" t="s">
        <v>313</v>
      </c>
      <c r="X90">
        <v>0</v>
      </c>
      <c r="Y90" t="s">
        <v>316</v>
      </c>
      <c r="Z90">
        <v>100</v>
      </c>
      <c r="AA90">
        <v>3415.8209999999999</v>
      </c>
      <c r="AB90" t="s">
        <v>316</v>
      </c>
      <c r="AC90">
        <v>52.738999999999997</v>
      </c>
      <c r="AD90" t="s">
        <v>317</v>
      </c>
      <c r="AG90" t="s">
        <v>313</v>
      </c>
      <c r="AH90">
        <v>20.744</v>
      </c>
      <c r="AI90" t="s">
        <v>401</v>
      </c>
      <c r="AL90" t="s">
        <v>313</v>
      </c>
      <c r="AM90">
        <v>64.724000000000004</v>
      </c>
      <c r="AN90" t="s">
        <v>319</v>
      </c>
      <c r="AQ90" t="s">
        <v>313</v>
      </c>
      <c r="AR90">
        <v>1443.94</v>
      </c>
      <c r="AS90" t="s">
        <v>320</v>
      </c>
      <c r="AV90" t="s">
        <v>313</v>
      </c>
      <c r="AW90">
        <v>745.68299999999999</v>
      </c>
      <c r="AX90" t="s">
        <v>349</v>
      </c>
      <c r="BA90" t="s">
        <v>313</v>
      </c>
      <c r="BB90">
        <v>107.22499999999999</v>
      </c>
      <c r="BC90" t="s">
        <v>322</v>
      </c>
      <c r="BF90" t="s">
        <v>313</v>
      </c>
      <c r="BG90">
        <v>108.994</v>
      </c>
      <c r="BH90" t="s">
        <v>984</v>
      </c>
      <c r="BK90" t="s">
        <v>313</v>
      </c>
      <c r="BL90">
        <v>1291.1410000000001</v>
      </c>
      <c r="BM90" t="s">
        <v>404</v>
      </c>
      <c r="BP90" t="s">
        <v>313</v>
      </c>
      <c r="BQ90">
        <v>1975.538</v>
      </c>
      <c r="BR90" t="s">
        <v>325</v>
      </c>
      <c r="BU90" t="s">
        <v>313</v>
      </c>
      <c r="BV90">
        <v>380.16899999999998</v>
      </c>
      <c r="BW90" t="s">
        <v>326</v>
      </c>
      <c r="BZ90" t="s">
        <v>313</v>
      </c>
      <c r="CA90">
        <v>408.32400000000001</v>
      </c>
      <c r="CB90" t="s">
        <v>393</v>
      </c>
      <c r="CE90" t="s">
        <v>313</v>
      </c>
      <c r="CF90">
        <v>102.104</v>
      </c>
      <c r="CG90" t="s">
        <v>328</v>
      </c>
      <c r="CJ90" t="s">
        <v>313</v>
      </c>
      <c r="CK90">
        <v>1186.4970000000001</v>
      </c>
      <c r="CL90" t="s">
        <v>328</v>
      </c>
      <c r="CO90" t="s">
        <v>313</v>
      </c>
      <c r="CP90">
        <v>305.97000000000003</v>
      </c>
      <c r="CQ90" t="s">
        <v>383</v>
      </c>
      <c r="CT90" t="s">
        <v>313</v>
      </c>
      <c r="CU90">
        <v>542.51</v>
      </c>
      <c r="CV90" t="s">
        <v>313</v>
      </c>
      <c r="CY90" t="s">
        <v>313</v>
      </c>
      <c r="CZ90">
        <v>315.70999999999998</v>
      </c>
      <c r="DA90" t="s">
        <v>313</v>
      </c>
      <c r="DD90" t="s">
        <v>313</v>
      </c>
      <c r="DE90">
        <v>908.52200000000005</v>
      </c>
      <c r="DF90" t="s">
        <v>330</v>
      </c>
      <c r="DI90" t="s">
        <v>313</v>
      </c>
      <c r="DJ90">
        <v>2148.5039999999999</v>
      </c>
      <c r="DK90" t="s">
        <v>306</v>
      </c>
      <c r="DN90" t="s">
        <v>313</v>
      </c>
      <c r="DO90">
        <v>1109.5609999999999</v>
      </c>
      <c r="DP90" t="s">
        <v>321</v>
      </c>
      <c r="DS90" t="s">
        <v>313</v>
      </c>
      <c r="DT90">
        <v>0</v>
      </c>
      <c r="DU90" t="s">
        <v>332</v>
      </c>
      <c r="DV90">
        <v>0.60499999999999998</v>
      </c>
      <c r="DW90">
        <v>20.675999999999998</v>
      </c>
      <c r="DX90" t="s">
        <v>332</v>
      </c>
      <c r="DY90">
        <v>95.084000000000003</v>
      </c>
      <c r="DZ90" t="s">
        <v>328</v>
      </c>
      <c r="EC90" t="s">
        <v>313</v>
      </c>
      <c r="ED90">
        <v>3065.1570000000002</v>
      </c>
      <c r="EE90" t="s">
        <v>306</v>
      </c>
      <c r="EH90" t="s">
        <v>313</v>
      </c>
      <c r="EI90">
        <v>159.358</v>
      </c>
      <c r="EJ90" t="s">
        <v>333</v>
      </c>
      <c r="EM90" t="s">
        <v>313</v>
      </c>
      <c r="EN90">
        <v>3027.1320000000001</v>
      </c>
      <c r="EO90" t="s">
        <v>394</v>
      </c>
      <c r="ER90" t="s">
        <v>313</v>
      </c>
      <c r="ES90">
        <v>398.55599999999998</v>
      </c>
      <c r="ET90" t="s">
        <v>313</v>
      </c>
      <c r="EW90" t="s">
        <v>313</v>
      </c>
      <c r="EX90">
        <v>2476.9560000000001</v>
      </c>
      <c r="EY90" t="s">
        <v>313</v>
      </c>
      <c r="FB90" t="s">
        <v>313</v>
      </c>
      <c r="FC90">
        <v>2771.672</v>
      </c>
      <c r="FD90" t="s">
        <v>335</v>
      </c>
      <c r="FG90" t="s">
        <v>313</v>
      </c>
      <c r="FH90">
        <v>2739.5050000000001</v>
      </c>
      <c r="FI90" t="s">
        <v>328</v>
      </c>
      <c r="FL90" t="s">
        <v>313</v>
      </c>
      <c r="FM90">
        <v>384.863</v>
      </c>
      <c r="FN90" t="s">
        <v>328</v>
      </c>
      <c r="FQ90" t="s">
        <v>313</v>
      </c>
      <c r="FR90">
        <v>558.61900000000003</v>
      </c>
      <c r="FS90" t="s">
        <v>306</v>
      </c>
      <c r="FV90" t="s">
        <v>313</v>
      </c>
      <c r="FW90">
        <v>448.21</v>
      </c>
      <c r="FX90" t="s">
        <v>328</v>
      </c>
      <c r="GA90" t="s">
        <v>313</v>
      </c>
      <c r="GB90">
        <v>1410.5740000000001</v>
      </c>
      <c r="GC90" t="s">
        <v>395</v>
      </c>
      <c r="GF90" t="s">
        <v>313</v>
      </c>
      <c r="GG90">
        <v>9269.4779999999992</v>
      </c>
      <c r="GH90" t="s">
        <v>328</v>
      </c>
      <c r="GK90" t="s">
        <v>313</v>
      </c>
      <c r="GL90">
        <v>425.495</v>
      </c>
      <c r="GM90" t="s">
        <v>384</v>
      </c>
      <c r="GP90" t="s">
        <v>313</v>
      </c>
      <c r="GQ90">
        <v>1879.877</v>
      </c>
      <c r="GR90" t="s">
        <v>365</v>
      </c>
      <c r="GU90" t="s">
        <v>313</v>
      </c>
      <c r="GV90">
        <v>0</v>
      </c>
      <c r="GW90" t="s">
        <v>313</v>
      </c>
      <c r="GX90">
        <v>0</v>
      </c>
      <c r="GY90">
        <v>8.0000000000000002E-3</v>
      </c>
      <c r="GZ90" t="s">
        <v>313</v>
      </c>
      <c r="HA90">
        <v>15782.487999999999</v>
      </c>
      <c r="HB90" t="s">
        <v>339</v>
      </c>
      <c r="HE90" t="s">
        <v>313</v>
      </c>
      <c r="HF90">
        <v>2146.4110000000001</v>
      </c>
      <c r="HG90" t="s">
        <v>328</v>
      </c>
      <c r="HJ90" t="s">
        <v>313</v>
      </c>
      <c r="HK90">
        <v>2257.5070000000001</v>
      </c>
      <c r="HL90" t="s">
        <v>328</v>
      </c>
      <c r="HO90" t="s">
        <v>313</v>
      </c>
      <c r="HP90">
        <v>0</v>
      </c>
      <c r="HQ90" t="s">
        <v>328</v>
      </c>
      <c r="HR90">
        <v>100</v>
      </c>
      <c r="HS90">
        <v>3415.8119999999999</v>
      </c>
      <c r="HT90" t="s">
        <v>328</v>
      </c>
      <c r="HU90">
        <v>14969.003000000001</v>
      </c>
      <c r="HV90" t="s">
        <v>340</v>
      </c>
      <c r="HY90" t="s">
        <v>313</v>
      </c>
      <c r="HZ90">
        <v>1310.9639999999999</v>
      </c>
      <c r="IA90" t="s">
        <v>327</v>
      </c>
      <c r="ID90" t="s">
        <v>313</v>
      </c>
      <c r="IE90">
        <v>0</v>
      </c>
      <c r="IF90" t="s">
        <v>306</v>
      </c>
      <c r="IG90">
        <v>100</v>
      </c>
      <c r="IH90">
        <v>3415.8119999999999</v>
      </c>
      <c r="II90" t="s">
        <v>306</v>
      </c>
      <c r="IJ90">
        <v>0</v>
      </c>
      <c r="IK90" t="s">
        <v>2332</v>
      </c>
      <c r="IL90">
        <v>99.998999999999995</v>
      </c>
      <c r="IM90">
        <v>3415.8</v>
      </c>
      <c r="IN90" t="s">
        <v>2332</v>
      </c>
    </row>
    <row r="91" spans="1:248">
      <c r="A91">
        <v>81</v>
      </c>
      <c r="B91" t="s">
        <v>985</v>
      </c>
      <c r="C91" t="s">
        <v>986</v>
      </c>
      <c r="D91" t="s">
        <v>987</v>
      </c>
      <c r="E91" t="s">
        <v>988</v>
      </c>
      <c r="F91" t="s">
        <v>989</v>
      </c>
      <c r="G91" t="s">
        <v>522</v>
      </c>
      <c r="H91" t="s">
        <v>990</v>
      </c>
      <c r="I91" t="s">
        <v>991</v>
      </c>
      <c r="J91" t="s">
        <v>313</v>
      </c>
      <c r="K91" t="s">
        <v>313</v>
      </c>
      <c r="L91" t="s">
        <v>313</v>
      </c>
      <c r="M91">
        <v>89</v>
      </c>
      <c r="N91">
        <v>8073.7380000000003</v>
      </c>
      <c r="O91" t="s">
        <v>314</v>
      </c>
      <c r="R91" t="s">
        <v>313</v>
      </c>
      <c r="S91">
        <v>2816.2150000000001</v>
      </c>
      <c r="T91" t="s">
        <v>315</v>
      </c>
      <c r="W91" t="s">
        <v>313</v>
      </c>
      <c r="X91">
        <v>0</v>
      </c>
      <c r="Y91" t="s">
        <v>316</v>
      </c>
      <c r="Z91">
        <v>100</v>
      </c>
      <c r="AA91">
        <v>4046.181</v>
      </c>
      <c r="AB91" t="s">
        <v>316</v>
      </c>
      <c r="AC91">
        <v>3313.585</v>
      </c>
      <c r="AD91" t="s">
        <v>317</v>
      </c>
      <c r="AG91" t="s">
        <v>313</v>
      </c>
      <c r="AH91">
        <v>1198.7249999999999</v>
      </c>
      <c r="AI91" t="s">
        <v>318</v>
      </c>
      <c r="AL91" t="s">
        <v>313</v>
      </c>
      <c r="AM91">
        <v>8.8230000000000004</v>
      </c>
      <c r="AN91" t="s">
        <v>319</v>
      </c>
      <c r="AQ91" t="s">
        <v>313</v>
      </c>
      <c r="AR91">
        <v>2015.0070000000001</v>
      </c>
      <c r="AS91" t="s">
        <v>402</v>
      </c>
      <c r="AV91" t="s">
        <v>313</v>
      </c>
      <c r="AW91">
        <v>2040.4110000000001</v>
      </c>
      <c r="AX91" t="s">
        <v>341</v>
      </c>
      <c r="BA91" t="s">
        <v>313</v>
      </c>
      <c r="BB91">
        <v>63.789000000000001</v>
      </c>
      <c r="BC91" t="s">
        <v>322</v>
      </c>
      <c r="BF91" t="s">
        <v>313</v>
      </c>
      <c r="BG91">
        <v>99.792000000000002</v>
      </c>
      <c r="BH91" t="s">
        <v>992</v>
      </c>
      <c r="BK91" t="s">
        <v>313</v>
      </c>
      <c r="BL91">
        <v>1280.787</v>
      </c>
      <c r="BM91" t="s">
        <v>824</v>
      </c>
      <c r="BP91" t="s">
        <v>313</v>
      </c>
      <c r="BQ91">
        <v>2279.2570000000001</v>
      </c>
      <c r="BR91" t="s">
        <v>374</v>
      </c>
      <c r="BU91" t="s">
        <v>313</v>
      </c>
      <c r="BV91">
        <v>1475.0219999999999</v>
      </c>
      <c r="BW91" t="s">
        <v>618</v>
      </c>
      <c r="BZ91" t="s">
        <v>313</v>
      </c>
      <c r="CA91">
        <v>1055.2049999999999</v>
      </c>
      <c r="CB91" t="s">
        <v>327</v>
      </c>
      <c r="CE91" t="s">
        <v>313</v>
      </c>
      <c r="CF91">
        <v>53.527999999999999</v>
      </c>
      <c r="CG91" t="s">
        <v>328</v>
      </c>
      <c r="CJ91" t="s">
        <v>313</v>
      </c>
      <c r="CK91">
        <v>848.88599999999997</v>
      </c>
      <c r="CL91" t="s">
        <v>328</v>
      </c>
      <c r="CO91" t="s">
        <v>313</v>
      </c>
      <c r="CP91">
        <v>656.654</v>
      </c>
      <c r="CQ91" t="s">
        <v>955</v>
      </c>
      <c r="CT91" t="s">
        <v>313</v>
      </c>
      <c r="CU91">
        <v>2299.0039999999999</v>
      </c>
      <c r="CV91" t="s">
        <v>313</v>
      </c>
      <c r="CY91" t="s">
        <v>313</v>
      </c>
      <c r="CZ91">
        <v>1927.345</v>
      </c>
      <c r="DA91" t="s">
        <v>313</v>
      </c>
      <c r="DD91" t="s">
        <v>313</v>
      </c>
      <c r="DE91">
        <v>944.99699999999996</v>
      </c>
      <c r="DF91" t="s">
        <v>347</v>
      </c>
      <c r="DI91" t="s">
        <v>313</v>
      </c>
      <c r="DJ91">
        <v>2248.8809999999999</v>
      </c>
      <c r="DK91" t="s">
        <v>341</v>
      </c>
      <c r="DN91" t="s">
        <v>313</v>
      </c>
      <c r="DO91">
        <v>693.96699999999998</v>
      </c>
      <c r="DP91" t="s">
        <v>418</v>
      </c>
      <c r="DS91" t="s">
        <v>313</v>
      </c>
      <c r="DT91">
        <v>0</v>
      </c>
      <c r="DU91" t="s">
        <v>332</v>
      </c>
      <c r="DV91">
        <v>100</v>
      </c>
      <c r="DW91">
        <v>4046.181</v>
      </c>
      <c r="DX91" t="s">
        <v>332</v>
      </c>
      <c r="DY91">
        <v>1376.4880000000001</v>
      </c>
      <c r="DZ91" t="s">
        <v>328</v>
      </c>
      <c r="EC91" t="s">
        <v>313</v>
      </c>
      <c r="ED91">
        <v>4288.57</v>
      </c>
      <c r="EE91" t="s">
        <v>306</v>
      </c>
      <c r="EH91" t="s">
        <v>313</v>
      </c>
      <c r="EI91">
        <v>49.127000000000002</v>
      </c>
      <c r="EJ91" t="s">
        <v>333</v>
      </c>
      <c r="EM91" t="s">
        <v>313</v>
      </c>
      <c r="EN91">
        <v>2501.6970000000001</v>
      </c>
      <c r="EO91" t="s">
        <v>494</v>
      </c>
      <c r="ER91" t="s">
        <v>313</v>
      </c>
      <c r="ES91">
        <v>1870.4880000000001</v>
      </c>
      <c r="ET91" t="s">
        <v>313</v>
      </c>
      <c r="EW91" t="s">
        <v>313</v>
      </c>
      <c r="EX91">
        <v>2096.4119999999998</v>
      </c>
      <c r="EY91" t="s">
        <v>313</v>
      </c>
      <c r="FB91" t="s">
        <v>313</v>
      </c>
      <c r="FC91">
        <v>5435.6509999999998</v>
      </c>
      <c r="FD91" t="s">
        <v>376</v>
      </c>
      <c r="FG91" t="s">
        <v>313</v>
      </c>
      <c r="FH91">
        <v>3817.3220000000001</v>
      </c>
      <c r="FI91" t="s">
        <v>328</v>
      </c>
      <c r="FL91" t="s">
        <v>313</v>
      </c>
      <c r="FM91">
        <v>1603.3710000000001</v>
      </c>
      <c r="FN91" t="s">
        <v>328</v>
      </c>
      <c r="FQ91" t="s">
        <v>313</v>
      </c>
      <c r="FR91">
        <v>4124.8310000000001</v>
      </c>
      <c r="FS91" t="s">
        <v>341</v>
      </c>
      <c r="FV91" t="s">
        <v>313</v>
      </c>
      <c r="FW91">
        <v>171.488</v>
      </c>
      <c r="FX91" t="s">
        <v>328</v>
      </c>
      <c r="GA91" t="s">
        <v>313</v>
      </c>
      <c r="GB91">
        <v>1602.7439999999999</v>
      </c>
      <c r="GC91" t="s">
        <v>529</v>
      </c>
      <c r="GF91" t="s">
        <v>313</v>
      </c>
      <c r="GG91">
        <v>6073.7579999999998</v>
      </c>
      <c r="GH91" t="s">
        <v>328</v>
      </c>
      <c r="GK91" t="s">
        <v>313</v>
      </c>
      <c r="GL91">
        <v>1058.268</v>
      </c>
      <c r="GM91" t="s">
        <v>337</v>
      </c>
      <c r="GP91" t="s">
        <v>313</v>
      </c>
      <c r="GQ91">
        <v>2136.1239999999998</v>
      </c>
      <c r="GR91" t="s">
        <v>502</v>
      </c>
      <c r="GU91" t="s">
        <v>313</v>
      </c>
      <c r="GV91">
        <v>10.374000000000001</v>
      </c>
      <c r="GW91" t="s">
        <v>313</v>
      </c>
      <c r="GZ91" t="s">
        <v>313</v>
      </c>
      <c r="HA91">
        <v>17957.475999999999</v>
      </c>
      <c r="HB91" t="s">
        <v>339</v>
      </c>
      <c r="HE91" t="s">
        <v>313</v>
      </c>
      <c r="HF91">
        <v>2413.2249999999999</v>
      </c>
      <c r="HG91" t="s">
        <v>328</v>
      </c>
      <c r="HJ91" t="s">
        <v>313</v>
      </c>
      <c r="HK91">
        <v>2274.3939999999998</v>
      </c>
      <c r="HL91" t="s">
        <v>328</v>
      </c>
      <c r="HO91" t="s">
        <v>313</v>
      </c>
      <c r="HP91">
        <v>249.685</v>
      </c>
      <c r="HQ91" t="s">
        <v>328</v>
      </c>
      <c r="HT91" t="s">
        <v>313</v>
      </c>
      <c r="HU91">
        <v>14493.849</v>
      </c>
      <c r="HV91" t="s">
        <v>340</v>
      </c>
      <c r="HY91" t="s">
        <v>313</v>
      </c>
      <c r="HZ91">
        <v>1609.893</v>
      </c>
      <c r="IA91" t="s">
        <v>327</v>
      </c>
      <c r="ID91" t="s">
        <v>313</v>
      </c>
      <c r="IE91">
        <v>1055.2049999999999</v>
      </c>
      <c r="IF91" t="s">
        <v>306</v>
      </c>
      <c r="II91" t="s">
        <v>313</v>
      </c>
      <c r="IJ91">
        <v>171.11099999999999</v>
      </c>
      <c r="IK91" t="s">
        <v>2332</v>
      </c>
      <c r="IN91" t="s">
        <v>313</v>
      </c>
    </row>
    <row r="92" spans="1:248">
      <c r="A92">
        <v>82</v>
      </c>
      <c r="B92" t="s">
        <v>372</v>
      </c>
      <c r="C92" t="s">
        <v>993</v>
      </c>
      <c r="D92" t="s">
        <v>994</v>
      </c>
      <c r="E92" t="s">
        <v>995</v>
      </c>
      <c r="F92" t="s">
        <v>996</v>
      </c>
      <c r="G92" t="s">
        <v>522</v>
      </c>
      <c r="H92" t="s">
        <v>997</v>
      </c>
      <c r="I92" t="s">
        <v>998</v>
      </c>
      <c r="J92" t="s">
        <v>313</v>
      </c>
      <c r="K92" t="s">
        <v>313</v>
      </c>
      <c r="L92" t="s">
        <v>313</v>
      </c>
      <c r="M92">
        <v>90</v>
      </c>
      <c r="N92">
        <v>8550.3610000000008</v>
      </c>
      <c r="O92" t="s">
        <v>314</v>
      </c>
      <c r="R92" t="s">
        <v>313</v>
      </c>
      <c r="S92">
        <v>2546.067</v>
      </c>
      <c r="T92" t="s">
        <v>315</v>
      </c>
      <c r="W92" t="s">
        <v>313</v>
      </c>
      <c r="X92">
        <v>7.8390000000000004</v>
      </c>
      <c r="Y92" t="s">
        <v>316</v>
      </c>
      <c r="AB92" t="s">
        <v>313</v>
      </c>
      <c r="AC92">
        <v>3908.6239999999998</v>
      </c>
      <c r="AD92" t="s">
        <v>317</v>
      </c>
      <c r="AG92" t="s">
        <v>313</v>
      </c>
      <c r="AH92">
        <v>1750.3019999999999</v>
      </c>
      <c r="AI92" t="s">
        <v>318</v>
      </c>
      <c r="AL92" t="s">
        <v>313</v>
      </c>
      <c r="AM92">
        <v>0</v>
      </c>
      <c r="AN92" t="s">
        <v>319</v>
      </c>
      <c r="AO92">
        <v>100</v>
      </c>
      <c r="AP92">
        <v>23574.207999999999</v>
      </c>
      <c r="AQ92" t="s">
        <v>319</v>
      </c>
      <c r="AR92">
        <v>2457.4079999999999</v>
      </c>
      <c r="AS92" t="s">
        <v>402</v>
      </c>
      <c r="AV92" t="s">
        <v>313</v>
      </c>
      <c r="AW92">
        <v>2029.039</v>
      </c>
      <c r="AX92" t="s">
        <v>306</v>
      </c>
      <c r="BA92" t="s">
        <v>313</v>
      </c>
      <c r="BB92">
        <v>193.75700000000001</v>
      </c>
      <c r="BC92" t="s">
        <v>322</v>
      </c>
      <c r="BF92" t="s">
        <v>313</v>
      </c>
      <c r="BG92">
        <v>133.87100000000001</v>
      </c>
      <c r="BH92" t="s">
        <v>976</v>
      </c>
      <c r="BK92" t="s">
        <v>313</v>
      </c>
      <c r="BL92">
        <v>1300.191</v>
      </c>
      <c r="BM92" t="s">
        <v>824</v>
      </c>
      <c r="BP92" t="s">
        <v>313</v>
      </c>
      <c r="BQ92">
        <v>2786.1840000000002</v>
      </c>
      <c r="BR92" t="s">
        <v>374</v>
      </c>
      <c r="BU92" t="s">
        <v>313</v>
      </c>
      <c r="BV92">
        <v>1005.458</v>
      </c>
      <c r="BW92" t="s">
        <v>618</v>
      </c>
      <c r="BZ92" t="s">
        <v>313</v>
      </c>
      <c r="CA92">
        <v>947.74199999999996</v>
      </c>
      <c r="CB92" t="s">
        <v>542</v>
      </c>
      <c r="CE92" t="s">
        <v>313</v>
      </c>
      <c r="CF92">
        <v>193.75299999999999</v>
      </c>
      <c r="CG92" t="s">
        <v>328</v>
      </c>
      <c r="CJ92" t="s">
        <v>313</v>
      </c>
      <c r="CK92">
        <v>1211.4960000000001</v>
      </c>
      <c r="CL92" t="s">
        <v>328</v>
      </c>
      <c r="CO92" t="s">
        <v>313</v>
      </c>
      <c r="CP92">
        <v>0</v>
      </c>
      <c r="CQ92" t="s">
        <v>955</v>
      </c>
      <c r="CR92">
        <v>0</v>
      </c>
      <c r="CS92">
        <v>1.0999999999999999E-2</v>
      </c>
      <c r="CT92" t="s">
        <v>955</v>
      </c>
      <c r="CU92">
        <v>1836.9690000000001</v>
      </c>
      <c r="CV92" t="s">
        <v>313</v>
      </c>
      <c r="CY92" t="s">
        <v>313</v>
      </c>
      <c r="CZ92">
        <v>2439.598</v>
      </c>
      <c r="DA92" t="s">
        <v>313</v>
      </c>
      <c r="DD92" t="s">
        <v>313</v>
      </c>
      <c r="DE92">
        <v>1033.479</v>
      </c>
      <c r="DF92" t="s">
        <v>347</v>
      </c>
      <c r="DI92" t="s">
        <v>313</v>
      </c>
      <c r="DJ92">
        <v>2735.5770000000002</v>
      </c>
      <c r="DK92" t="s">
        <v>341</v>
      </c>
      <c r="DN92" t="s">
        <v>313</v>
      </c>
      <c r="DO92">
        <v>506.84800000000001</v>
      </c>
      <c r="DP92" t="s">
        <v>418</v>
      </c>
      <c r="DS92" t="s">
        <v>313</v>
      </c>
      <c r="DT92">
        <v>0</v>
      </c>
      <c r="DU92" t="s">
        <v>332</v>
      </c>
      <c r="DV92">
        <v>99.884</v>
      </c>
      <c r="DW92">
        <v>23546.948</v>
      </c>
      <c r="DX92" t="s">
        <v>332</v>
      </c>
      <c r="DY92">
        <v>1748.8309999999999</v>
      </c>
      <c r="DZ92" t="s">
        <v>328</v>
      </c>
      <c r="EC92" t="s">
        <v>313</v>
      </c>
      <c r="ED92">
        <v>4509.0690000000004</v>
      </c>
      <c r="EE92" t="s">
        <v>306</v>
      </c>
      <c r="EH92" t="s">
        <v>313</v>
      </c>
      <c r="EI92">
        <v>510.31</v>
      </c>
      <c r="EJ92" t="s">
        <v>333</v>
      </c>
      <c r="EM92" t="s">
        <v>313</v>
      </c>
      <c r="EN92">
        <v>1800.8879999999999</v>
      </c>
      <c r="EO92" t="s">
        <v>494</v>
      </c>
      <c r="ER92" t="s">
        <v>313</v>
      </c>
      <c r="ES92">
        <v>1136.5830000000001</v>
      </c>
      <c r="ET92" t="s">
        <v>313</v>
      </c>
      <c r="EW92" t="s">
        <v>313</v>
      </c>
      <c r="EX92">
        <v>2538.7379999999998</v>
      </c>
      <c r="EY92" t="s">
        <v>313</v>
      </c>
      <c r="FB92" t="s">
        <v>313</v>
      </c>
      <c r="FC92">
        <v>4843.5129999999999</v>
      </c>
      <c r="FD92" t="s">
        <v>376</v>
      </c>
      <c r="FG92" t="s">
        <v>313</v>
      </c>
      <c r="FH92">
        <v>4270.6909999999998</v>
      </c>
      <c r="FI92" t="s">
        <v>328</v>
      </c>
      <c r="FL92" t="s">
        <v>313</v>
      </c>
      <c r="FM92">
        <v>1525.0309999999999</v>
      </c>
      <c r="FN92" t="s">
        <v>328</v>
      </c>
      <c r="FQ92" t="s">
        <v>313</v>
      </c>
      <c r="FR92">
        <v>4534.43</v>
      </c>
      <c r="FS92" t="s">
        <v>341</v>
      </c>
      <c r="FV92" t="s">
        <v>313</v>
      </c>
      <c r="FW92">
        <v>613.20799999999997</v>
      </c>
      <c r="FX92" t="s">
        <v>328</v>
      </c>
      <c r="GA92" t="s">
        <v>313</v>
      </c>
      <c r="GB92">
        <v>1467.021</v>
      </c>
      <c r="GC92" t="s">
        <v>529</v>
      </c>
      <c r="GF92" t="s">
        <v>313</v>
      </c>
      <c r="GG92">
        <v>5404.1419999999998</v>
      </c>
      <c r="GH92" t="s">
        <v>328</v>
      </c>
      <c r="GK92" t="s">
        <v>313</v>
      </c>
      <c r="GL92">
        <v>1505.019</v>
      </c>
      <c r="GM92" t="s">
        <v>337</v>
      </c>
      <c r="GP92" t="s">
        <v>313</v>
      </c>
      <c r="GQ92">
        <v>2606.4319999999998</v>
      </c>
      <c r="GR92" t="s">
        <v>502</v>
      </c>
      <c r="GU92" t="s">
        <v>313</v>
      </c>
      <c r="GV92">
        <v>0</v>
      </c>
      <c r="GW92" t="s">
        <v>313</v>
      </c>
      <c r="GX92">
        <v>0</v>
      </c>
      <c r="GY92">
        <v>1.2999999999999999E-2</v>
      </c>
      <c r="GZ92" t="s">
        <v>313</v>
      </c>
      <c r="HA92">
        <v>18289.655999999999</v>
      </c>
      <c r="HB92" t="s">
        <v>339</v>
      </c>
      <c r="HE92" t="s">
        <v>313</v>
      </c>
      <c r="HF92">
        <v>2508.5970000000002</v>
      </c>
      <c r="HG92" t="s">
        <v>328</v>
      </c>
      <c r="HJ92" t="s">
        <v>313</v>
      </c>
      <c r="HK92">
        <v>2727.7040000000002</v>
      </c>
      <c r="HL92" t="s">
        <v>328</v>
      </c>
      <c r="HO92" t="s">
        <v>313</v>
      </c>
      <c r="HP92">
        <v>173.489</v>
      </c>
      <c r="HQ92" t="s">
        <v>328</v>
      </c>
      <c r="HT92" t="s">
        <v>313</v>
      </c>
      <c r="HU92">
        <v>14514.412</v>
      </c>
      <c r="HV92" t="s">
        <v>340</v>
      </c>
      <c r="HY92" t="s">
        <v>313</v>
      </c>
      <c r="HZ92">
        <v>2196.5120000000002</v>
      </c>
      <c r="IA92" t="s">
        <v>327</v>
      </c>
      <c r="ID92" t="s">
        <v>313</v>
      </c>
      <c r="IE92">
        <v>1501.2840000000001</v>
      </c>
      <c r="IF92" t="s">
        <v>306</v>
      </c>
      <c r="II92" t="s">
        <v>313</v>
      </c>
      <c r="IJ92">
        <v>0</v>
      </c>
      <c r="IK92" t="s">
        <v>2332</v>
      </c>
      <c r="IL92">
        <v>31.686</v>
      </c>
      <c r="IM92">
        <v>7469.6310000000003</v>
      </c>
      <c r="IN92" t="s">
        <v>2332</v>
      </c>
    </row>
    <row r="93" spans="1:248">
      <c r="A93">
        <v>77</v>
      </c>
      <c r="B93" t="s">
        <v>319</v>
      </c>
      <c r="C93" t="s">
        <v>999</v>
      </c>
      <c r="D93" t="s">
        <v>1000</v>
      </c>
      <c r="E93" t="s">
        <v>1001</v>
      </c>
      <c r="F93" t="s">
        <v>1002</v>
      </c>
      <c r="G93" t="s">
        <v>522</v>
      </c>
      <c r="H93" t="s">
        <v>1003</v>
      </c>
      <c r="I93" t="s">
        <v>1004</v>
      </c>
      <c r="J93" t="s">
        <v>313</v>
      </c>
      <c r="K93" t="s">
        <v>313</v>
      </c>
      <c r="L93" t="s">
        <v>313</v>
      </c>
      <c r="M93">
        <v>91</v>
      </c>
      <c r="N93">
        <v>8662.5310000000009</v>
      </c>
      <c r="O93" t="s">
        <v>314</v>
      </c>
      <c r="R93" t="s">
        <v>313</v>
      </c>
      <c r="S93">
        <v>1670.163</v>
      </c>
      <c r="T93" t="s">
        <v>315</v>
      </c>
      <c r="W93" t="s">
        <v>313</v>
      </c>
      <c r="X93">
        <v>105.76300000000001</v>
      </c>
      <c r="Y93" t="s">
        <v>316</v>
      </c>
      <c r="AB93" t="s">
        <v>313</v>
      </c>
      <c r="AC93">
        <v>3160.0479999999998</v>
      </c>
      <c r="AD93" t="s">
        <v>317</v>
      </c>
      <c r="AG93" t="s">
        <v>313</v>
      </c>
      <c r="AH93">
        <v>735.29499999999996</v>
      </c>
      <c r="AI93" t="s">
        <v>525</v>
      </c>
      <c r="AL93" t="s">
        <v>313</v>
      </c>
      <c r="AM93">
        <v>0</v>
      </c>
      <c r="AN93" t="s">
        <v>319</v>
      </c>
      <c r="AO93">
        <v>100</v>
      </c>
      <c r="AP93">
        <v>81928.517999999996</v>
      </c>
      <c r="AQ93" t="s">
        <v>319</v>
      </c>
      <c r="AR93">
        <v>0</v>
      </c>
      <c r="AS93" t="s">
        <v>526</v>
      </c>
      <c r="AT93">
        <v>1E-3</v>
      </c>
      <c r="AU93">
        <v>0.42899999999999999</v>
      </c>
      <c r="AV93" t="s">
        <v>526</v>
      </c>
      <c r="AW93">
        <v>2530.7930000000001</v>
      </c>
      <c r="AX93" t="s">
        <v>306</v>
      </c>
      <c r="BA93" t="s">
        <v>313</v>
      </c>
      <c r="BB93">
        <v>334.495</v>
      </c>
      <c r="BC93" t="s">
        <v>322</v>
      </c>
      <c r="BF93" t="s">
        <v>313</v>
      </c>
      <c r="BG93">
        <v>10.28</v>
      </c>
      <c r="BH93" t="s">
        <v>632</v>
      </c>
      <c r="BK93" t="s">
        <v>313</v>
      </c>
      <c r="BL93">
        <v>1002.65</v>
      </c>
      <c r="BM93" t="s">
        <v>449</v>
      </c>
      <c r="BP93" t="s">
        <v>313</v>
      </c>
      <c r="BQ93">
        <v>1338.588</v>
      </c>
      <c r="BR93" t="s">
        <v>374</v>
      </c>
      <c r="BU93" t="s">
        <v>313</v>
      </c>
      <c r="BV93">
        <v>853.31299999999999</v>
      </c>
      <c r="BW93" t="s">
        <v>509</v>
      </c>
      <c r="BZ93" t="s">
        <v>313</v>
      </c>
      <c r="CA93">
        <v>274.19900000000001</v>
      </c>
      <c r="CB93" t="s">
        <v>584</v>
      </c>
      <c r="CE93" t="s">
        <v>313</v>
      </c>
      <c r="CF93">
        <v>334.49400000000003</v>
      </c>
      <c r="CG93" t="s">
        <v>328</v>
      </c>
      <c r="CJ93" t="s">
        <v>313</v>
      </c>
      <c r="CK93">
        <v>1753.5840000000001</v>
      </c>
      <c r="CL93" t="s">
        <v>328</v>
      </c>
      <c r="CO93" t="s">
        <v>313</v>
      </c>
      <c r="CP93">
        <v>388.21300000000002</v>
      </c>
      <c r="CQ93" t="s">
        <v>593</v>
      </c>
      <c r="CT93" t="s">
        <v>313</v>
      </c>
      <c r="CU93">
        <v>848.63</v>
      </c>
      <c r="CV93" t="s">
        <v>313</v>
      </c>
      <c r="CY93" t="s">
        <v>313</v>
      </c>
      <c r="CZ93">
        <v>888.62</v>
      </c>
      <c r="DA93" t="s">
        <v>313</v>
      </c>
      <c r="DD93" t="s">
        <v>313</v>
      </c>
      <c r="DE93">
        <v>680.15200000000004</v>
      </c>
      <c r="DF93" t="s">
        <v>347</v>
      </c>
      <c r="DI93" t="s">
        <v>313</v>
      </c>
      <c r="DJ93">
        <v>1263.2829999999999</v>
      </c>
      <c r="DK93" t="s">
        <v>306</v>
      </c>
      <c r="DN93" t="s">
        <v>313</v>
      </c>
      <c r="DO93">
        <v>1023.3630000000001</v>
      </c>
      <c r="DP93" t="s">
        <v>418</v>
      </c>
      <c r="DS93" t="s">
        <v>313</v>
      </c>
      <c r="DT93">
        <v>0</v>
      </c>
      <c r="DU93" t="s">
        <v>332</v>
      </c>
      <c r="DV93">
        <v>93.364999999999995</v>
      </c>
      <c r="DW93">
        <v>76492.245999999999</v>
      </c>
      <c r="DX93" t="s">
        <v>332</v>
      </c>
      <c r="DY93">
        <v>1274.701</v>
      </c>
      <c r="DZ93" t="s">
        <v>328</v>
      </c>
      <c r="EC93" t="s">
        <v>313</v>
      </c>
      <c r="ED93">
        <v>6217.04</v>
      </c>
      <c r="EE93" t="s">
        <v>306</v>
      </c>
      <c r="EH93" t="s">
        <v>313</v>
      </c>
      <c r="EI93">
        <v>873.87</v>
      </c>
      <c r="EJ93" t="s">
        <v>333</v>
      </c>
      <c r="EM93" t="s">
        <v>313</v>
      </c>
      <c r="EN93">
        <v>3611.002</v>
      </c>
      <c r="EO93" t="s">
        <v>394</v>
      </c>
      <c r="ER93" t="s">
        <v>313</v>
      </c>
      <c r="ES93">
        <v>144.18199999999999</v>
      </c>
      <c r="ET93" t="s">
        <v>313</v>
      </c>
      <c r="EW93" t="s">
        <v>313</v>
      </c>
      <c r="EX93">
        <v>1175.0840000000001</v>
      </c>
      <c r="EY93" t="s">
        <v>313</v>
      </c>
      <c r="FB93" t="s">
        <v>313</v>
      </c>
      <c r="FC93">
        <v>4139.5990000000002</v>
      </c>
      <c r="FD93" t="s">
        <v>335</v>
      </c>
      <c r="FG93" t="s">
        <v>313</v>
      </c>
      <c r="FH93">
        <v>5476.6279999999997</v>
      </c>
      <c r="FI93" t="s">
        <v>328</v>
      </c>
      <c r="FL93" t="s">
        <v>313</v>
      </c>
      <c r="FM93">
        <v>170.387</v>
      </c>
      <c r="FN93" t="s">
        <v>328</v>
      </c>
      <c r="FQ93" t="s">
        <v>313</v>
      </c>
      <c r="FR93">
        <v>883.02700000000004</v>
      </c>
      <c r="FS93" t="s">
        <v>341</v>
      </c>
      <c r="FV93" t="s">
        <v>313</v>
      </c>
      <c r="FW93">
        <v>337.47300000000001</v>
      </c>
      <c r="FX93" t="s">
        <v>328</v>
      </c>
      <c r="GA93" t="s">
        <v>313</v>
      </c>
      <c r="GB93">
        <v>1862.433</v>
      </c>
      <c r="GC93" t="s">
        <v>395</v>
      </c>
      <c r="GF93" t="s">
        <v>313</v>
      </c>
      <c r="GG93">
        <v>6661.2969999999996</v>
      </c>
      <c r="GH93" t="s">
        <v>328</v>
      </c>
      <c r="GK93" t="s">
        <v>313</v>
      </c>
      <c r="GL93">
        <v>892.63099999999997</v>
      </c>
      <c r="GM93" t="s">
        <v>416</v>
      </c>
      <c r="GP93" t="s">
        <v>313</v>
      </c>
      <c r="GQ93">
        <v>1093.3009999999999</v>
      </c>
      <c r="GR93" t="s">
        <v>552</v>
      </c>
      <c r="GU93" t="s">
        <v>313</v>
      </c>
      <c r="GV93">
        <v>0</v>
      </c>
      <c r="GW93" t="s">
        <v>313</v>
      </c>
      <c r="GX93">
        <v>0</v>
      </c>
      <c r="GY93">
        <v>0.111</v>
      </c>
      <c r="GZ93" t="s">
        <v>313</v>
      </c>
      <c r="HA93">
        <v>14457.99</v>
      </c>
      <c r="HB93" t="s">
        <v>339</v>
      </c>
      <c r="HE93" t="s">
        <v>313</v>
      </c>
      <c r="HF93">
        <v>943.68200000000002</v>
      </c>
      <c r="HG93" t="s">
        <v>328</v>
      </c>
      <c r="HJ93" t="s">
        <v>313</v>
      </c>
      <c r="HK93">
        <v>940.47900000000004</v>
      </c>
      <c r="HL93" t="s">
        <v>328</v>
      </c>
      <c r="HO93" t="s">
        <v>313</v>
      </c>
      <c r="HP93">
        <v>766.01599999999996</v>
      </c>
      <c r="HQ93" t="s">
        <v>328</v>
      </c>
      <c r="HT93" t="s">
        <v>313</v>
      </c>
      <c r="HU93">
        <v>17321.447</v>
      </c>
      <c r="HV93" t="s">
        <v>340</v>
      </c>
      <c r="HY93" t="s">
        <v>313</v>
      </c>
      <c r="HZ93">
        <v>2445.5259999999998</v>
      </c>
      <c r="IA93" t="s">
        <v>327</v>
      </c>
      <c r="ID93" t="s">
        <v>313</v>
      </c>
      <c r="IE93">
        <v>1578.479</v>
      </c>
      <c r="IF93" t="s">
        <v>306</v>
      </c>
      <c r="II93" t="s">
        <v>313</v>
      </c>
      <c r="IJ93">
        <v>0</v>
      </c>
      <c r="IK93" t="s">
        <v>2332</v>
      </c>
      <c r="IL93">
        <v>25.536000000000001</v>
      </c>
      <c r="IM93">
        <v>20921.368999999999</v>
      </c>
      <c r="IN93" t="s">
        <v>2332</v>
      </c>
    </row>
    <row r="94" spans="1:248">
      <c r="A94">
        <v>83</v>
      </c>
      <c r="B94" t="s">
        <v>1005</v>
      </c>
      <c r="C94" t="s">
        <v>1006</v>
      </c>
      <c r="D94" t="s">
        <v>1007</v>
      </c>
      <c r="E94" t="s">
        <v>1008</v>
      </c>
      <c r="F94" t="s">
        <v>1009</v>
      </c>
      <c r="G94" t="s">
        <v>522</v>
      </c>
      <c r="H94" t="s">
        <v>1010</v>
      </c>
      <c r="I94" t="s">
        <v>1011</v>
      </c>
      <c r="J94" t="s">
        <v>313</v>
      </c>
      <c r="K94" t="s">
        <v>313</v>
      </c>
      <c r="L94" t="s">
        <v>313</v>
      </c>
      <c r="M94">
        <v>92</v>
      </c>
      <c r="N94">
        <v>8345.9869999999992</v>
      </c>
      <c r="O94" t="s">
        <v>314</v>
      </c>
      <c r="R94" t="s">
        <v>313</v>
      </c>
      <c r="S94">
        <v>2739.8919999999998</v>
      </c>
      <c r="T94" t="s">
        <v>315</v>
      </c>
      <c r="W94" t="s">
        <v>313</v>
      </c>
      <c r="X94">
        <v>0</v>
      </c>
      <c r="Y94" t="s">
        <v>316</v>
      </c>
      <c r="Z94">
        <v>7.9450000000000003</v>
      </c>
      <c r="AA94">
        <v>1446.819</v>
      </c>
      <c r="AB94" t="s">
        <v>316</v>
      </c>
      <c r="AC94">
        <v>3805.953</v>
      </c>
      <c r="AD94" t="s">
        <v>317</v>
      </c>
      <c r="AG94" t="s">
        <v>313</v>
      </c>
      <c r="AH94">
        <v>1529.6179999999999</v>
      </c>
      <c r="AI94" t="s">
        <v>318</v>
      </c>
      <c r="AL94" t="s">
        <v>313</v>
      </c>
      <c r="AM94">
        <v>0</v>
      </c>
      <c r="AN94" t="s">
        <v>319</v>
      </c>
      <c r="AO94">
        <v>92.055000000000007</v>
      </c>
      <c r="AP94">
        <v>16763.93</v>
      </c>
      <c r="AQ94" t="s">
        <v>319</v>
      </c>
      <c r="AR94">
        <v>2397.2759999999998</v>
      </c>
      <c r="AS94" t="s">
        <v>402</v>
      </c>
      <c r="AV94" t="s">
        <v>313</v>
      </c>
      <c r="AW94">
        <v>2241.79</v>
      </c>
      <c r="AX94" t="s">
        <v>306</v>
      </c>
      <c r="BA94" t="s">
        <v>313</v>
      </c>
      <c r="BB94">
        <v>114.29900000000001</v>
      </c>
      <c r="BC94" t="s">
        <v>322</v>
      </c>
      <c r="BF94" t="s">
        <v>313</v>
      </c>
      <c r="BG94">
        <v>180.99799999999999</v>
      </c>
      <c r="BH94" t="s">
        <v>1012</v>
      </c>
      <c r="BK94" t="s">
        <v>313</v>
      </c>
      <c r="BL94">
        <v>1407.1980000000001</v>
      </c>
      <c r="BM94" t="s">
        <v>824</v>
      </c>
      <c r="BP94" t="s">
        <v>313</v>
      </c>
      <c r="BQ94">
        <v>2713.328</v>
      </c>
      <c r="BR94" t="s">
        <v>374</v>
      </c>
      <c r="BU94" t="s">
        <v>313</v>
      </c>
      <c r="BV94">
        <v>1218.8520000000001</v>
      </c>
      <c r="BW94" t="s">
        <v>618</v>
      </c>
      <c r="BZ94" t="s">
        <v>313</v>
      </c>
      <c r="CA94">
        <v>1115.5119999999999</v>
      </c>
      <c r="CB94" t="s">
        <v>542</v>
      </c>
      <c r="CE94" t="s">
        <v>313</v>
      </c>
      <c r="CF94">
        <v>114.29600000000001</v>
      </c>
      <c r="CG94" t="s">
        <v>328</v>
      </c>
      <c r="CJ94" t="s">
        <v>313</v>
      </c>
      <c r="CK94">
        <v>1191.1500000000001</v>
      </c>
      <c r="CL94" t="s">
        <v>328</v>
      </c>
      <c r="CO94" t="s">
        <v>313</v>
      </c>
      <c r="CP94">
        <v>214.869</v>
      </c>
      <c r="CQ94" t="s">
        <v>955</v>
      </c>
      <c r="CT94" t="s">
        <v>313</v>
      </c>
      <c r="CU94">
        <v>2064.4749999999999</v>
      </c>
      <c r="CV94" t="s">
        <v>313</v>
      </c>
      <c r="CY94" t="s">
        <v>313</v>
      </c>
      <c r="CZ94">
        <v>2365.0859999999998</v>
      </c>
      <c r="DA94" t="s">
        <v>313</v>
      </c>
      <c r="DD94" t="s">
        <v>313</v>
      </c>
      <c r="DE94">
        <v>821.85599999999999</v>
      </c>
      <c r="DF94" t="s">
        <v>347</v>
      </c>
      <c r="DI94" t="s">
        <v>313</v>
      </c>
      <c r="DJ94">
        <v>2666.9340000000002</v>
      </c>
      <c r="DK94" t="s">
        <v>341</v>
      </c>
      <c r="DN94" t="s">
        <v>313</v>
      </c>
      <c r="DO94">
        <v>327.23399999999998</v>
      </c>
      <c r="DP94" t="s">
        <v>418</v>
      </c>
      <c r="DS94" t="s">
        <v>313</v>
      </c>
      <c r="DT94">
        <v>0</v>
      </c>
      <c r="DU94" t="s">
        <v>332</v>
      </c>
      <c r="DV94">
        <v>100</v>
      </c>
      <c r="DW94">
        <v>18210.727999999999</v>
      </c>
      <c r="DX94" t="s">
        <v>332</v>
      </c>
      <c r="DY94">
        <v>1713.241</v>
      </c>
      <c r="DZ94" t="s">
        <v>328</v>
      </c>
      <c r="EC94" t="s">
        <v>313</v>
      </c>
      <c r="ED94">
        <v>4293.2349999999997</v>
      </c>
      <c r="EE94" t="s">
        <v>306</v>
      </c>
      <c r="EH94" t="s">
        <v>313</v>
      </c>
      <c r="EI94">
        <v>417.05799999999999</v>
      </c>
      <c r="EJ94" t="s">
        <v>333</v>
      </c>
      <c r="EM94" t="s">
        <v>313</v>
      </c>
      <c r="EN94">
        <v>2030.9079999999999</v>
      </c>
      <c r="EO94" t="s">
        <v>494</v>
      </c>
      <c r="ER94" t="s">
        <v>313</v>
      </c>
      <c r="ES94">
        <v>1352.17</v>
      </c>
      <c r="ET94" t="s">
        <v>313</v>
      </c>
      <c r="EW94" t="s">
        <v>313</v>
      </c>
      <c r="EX94">
        <v>2479.4250000000002</v>
      </c>
      <c r="EY94" t="s">
        <v>313</v>
      </c>
      <c r="FB94" t="s">
        <v>313</v>
      </c>
      <c r="FC94">
        <v>4920.3609999999999</v>
      </c>
      <c r="FD94" t="s">
        <v>376</v>
      </c>
      <c r="FG94" t="s">
        <v>313</v>
      </c>
      <c r="FH94">
        <v>4060.7269999999999</v>
      </c>
      <c r="FI94" t="s">
        <v>328</v>
      </c>
      <c r="FL94" t="s">
        <v>313</v>
      </c>
      <c r="FM94">
        <v>1666.58</v>
      </c>
      <c r="FN94" t="s">
        <v>328</v>
      </c>
      <c r="FQ94" t="s">
        <v>313</v>
      </c>
      <c r="FR94">
        <v>4499.152</v>
      </c>
      <c r="FS94" t="s">
        <v>341</v>
      </c>
      <c r="FV94" t="s">
        <v>313</v>
      </c>
      <c r="FW94">
        <v>554.65</v>
      </c>
      <c r="FX94" t="s">
        <v>328</v>
      </c>
      <c r="GA94" t="s">
        <v>313</v>
      </c>
      <c r="GB94">
        <v>1621.634</v>
      </c>
      <c r="GC94" t="s">
        <v>529</v>
      </c>
      <c r="GF94" t="s">
        <v>313</v>
      </c>
      <c r="GG94">
        <v>5634.7550000000001</v>
      </c>
      <c r="GH94" t="s">
        <v>328</v>
      </c>
      <c r="GK94" t="s">
        <v>313</v>
      </c>
      <c r="GL94">
        <v>1299.038</v>
      </c>
      <c r="GM94" t="s">
        <v>337</v>
      </c>
      <c r="GP94" t="s">
        <v>313</v>
      </c>
      <c r="GQ94">
        <v>2540.933</v>
      </c>
      <c r="GR94" t="s">
        <v>502</v>
      </c>
      <c r="GU94" t="s">
        <v>313</v>
      </c>
      <c r="GV94">
        <v>0</v>
      </c>
      <c r="GW94" t="s">
        <v>313</v>
      </c>
      <c r="GX94">
        <v>0</v>
      </c>
      <c r="GY94">
        <v>1.7999999999999999E-2</v>
      </c>
      <c r="GZ94" t="s">
        <v>313</v>
      </c>
      <c r="HA94">
        <v>18298.867999999999</v>
      </c>
      <c r="HB94" t="s">
        <v>339</v>
      </c>
      <c r="HE94" t="s">
        <v>313</v>
      </c>
      <c r="HF94">
        <v>2390.7420000000002</v>
      </c>
      <c r="HG94" t="s">
        <v>328</v>
      </c>
      <c r="HJ94" t="s">
        <v>313</v>
      </c>
      <c r="HK94">
        <v>2666.0120000000002</v>
      </c>
      <c r="HL94" t="s">
        <v>328</v>
      </c>
      <c r="HO94" t="s">
        <v>313</v>
      </c>
      <c r="HP94">
        <v>13.237</v>
      </c>
      <c r="HQ94" t="s">
        <v>328</v>
      </c>
      <c r="HT94" t="s">
        <v>313</v>
      </c>
      <c r="HU94">
        <v>14348.745000000001</v>
      </c>
      <c r="HV94" t="s">
        <v>340</v>
      </c>
      <c r="HY94" t="s">
        <v>313</v>
      </c>
      <c r="HZ94">
        <v>2084.0889999999999</v>
      </c>
      <c r="IA94" t="s">
        <v>327</v>
      </c>
      <c r="ID94" t="s">
        <v>313</v>
      </c>
      <c r="IE94">
        <v>1295.943</v>
      </c>
      <c r="IF94" t="s">
        <v>306</v>
      </c>
      <c r="II94" t="s">
        <v>313</v>
      </c>
      <c r="IJ94">
        <v>0</v>
      </c>
      <c r="IK94" t="s">
        <v>2332</v>
      </c>
      <c r="IL94">
        <v>5.5110000000000001</v>
      </c>
      <c r="IM94">
        <v>1003.631</v>
      </c>
      <c r="IN94" t="s">
        <v>2332</v>
      </c>
    </row>
    <row r="95" spans="1:248">
      <c r="A95">
        <v>85</v>
      </c>
      <c r="B95" t="s">
        <v>1013</v>
      </c>
      <c r="C95" t="s">
        <v>1014</v>
      </c>
      <c r="D95" t="s">
        <v>1015</v>
      </c>
      <c r="E95" t="s">
        <v>1016</v>
      </c>
      <c r="F95" t="s">
        <v>1017</v>
      </c>
      <c r="G95" t="s">
        <v>522</v>
      </c>
      <c r="H95" t="s">
        <v>1018</v>
      </c>
      <c r="I95" t="s">
        <v>1019</v>
      </c>
      <c r="J95" t="s">
        <v>313</v>
      </c>
      <c r="K95" t="s">
        <v>313</v>
      </c>
      <c r="L95" t="s">
        <v>313</v>
      </c>
      <c r="M95">
        <v>93</v>
      </c>
      <c r="N95">
        <v>9763.1980000000003</v>
      </c>
      <c r="O95" t="s">
        <v>314</v>
      </c>
      <c r="R95" t="s">
        <v>313</v>
      </c>
      <c r="S95">
        <v>2542.0700000000002</v>
      </c>
      <c r="T95" t="s">
        <v>315</v>
      </c>
      <c r="W95" t="s">
        <v>313</v>
      </c>
      <c r="X95">
        <v>0</v>
      </c>
      <c r="Y95" t="s">
        <v>316</v>
      </c>
      <c r="Z95">
        <v>44.834000000000003</v>
      </c>
      <c r="AA95">
        <v>5884.3180000000002</v>
      </c>
      <c r="AB95" t="s">
        <v>316</v>
      </c>
      <c r="AC95">
        <v>5232.0079999999998</v>
      </c>
      <c r="AD95" t="s">
        <v>317</v>
      </c>
      <c r="AG95" t="s">
        <v>313</v>
      </c>
      <c r="AH95">
        <v>2903.944</v>
      </c>
      <c r="AI95" t="s">
        <v>318</v>
      </c>
      <c r="AL95" t="s">
        <v>313</v>
      </c>
      <c r="AM95">
        <v>0</v>
      </c>
      <c r="AN95" t="s">
        <v>319</v>
      </c>
      <c r="AO95">
        <v>55.165999999999997</v>
      </c>
      <c r="AP95">
        <v>7240.433</v>
      </c>
      <c r="AQ95" t="s">
        <v>319</v>
      </c>
      <c r="AR95">
        <v>3338.924</v>
      </c>
      <c r="AS95" t="s">
        <v>616</v>
      </c>
      <c r="AV95" t="s">
        <v>313</v>
      </c>
      <c r="AW95">
        <v>1798.252</v>
      </c>
      <c r="AX95" t="s">
        <v>306</v>
      </c>
      <c r="BA95" t="s">
        <v>313</v>
      </c>
      <c r="BB95">
        <v>1052.682</v>
      </c>
      <c r="BC95" t="s">
        <v>322</v>
      </c>
      <c r="BF95" t="s">
        <v>313</v>
      </c>
      <c r="BG95">
        <v>207.34299999999999</v>
      </c>
      <c r="BH95" t="s">
        <v>1020</v>
      </c>
      <c r="BK95" t="s">
        <v>313</v>
      </c>
      <c r="BL95">
        <v>1936.4059999999999</v>
      </c>
      <c r="BM95" t="s">
        <v>824</v>
      </c>
      <c r="BP95" t="s">
        <v>313</v>
      </c>
      <c r="BQ95">
        <v>3918.0549999999998</v>
      </c>
      <c r="BR95" t="s">
        <v>374</v>
      </c>
      <c r="BU95" t="s">
        <v>313</v>
      </c>
      <c r="BV95">
        <v>1195.95</v>
      </c>
      <c r="BW95" t="s">
        <v>618</v>
      </c>
      <c r="BZ95" t="s">
        <v>313</v>
      </c>
      <c r="CA95">
        <v>0</v>
      </c>
      <c r="CB95" t="s">
        <v>542</v>
      </c>
      <c r="CC95">
        <v>99.992999999999995</v>
      </c>
      <c r="CD95">
        <v>13123.785</v>
      </c>
      <c r="CE95" t="s">
        <v>542</v>
      </c>
      <c r="CF95">
        <v>1053.2</v>
      </c>
      <c r="CG95" t="s">
        <v>328</v>
      </c>
      <c r="CJ95" t="s">
        <v>313</v>
      </c>
      <c r="CK95">
        <v>1789.1990000000001</v>
      </c>
      <c r="CL95" t="s">
        <v>328</v>
      </c>
      <c r="CO95" t="s">
        <v>313</v>
      </c>
      <c r="CP95">
        <v>751.197</v>
      </c>
      <c r="CQ95" t="s">
        <v>794</v>
      </c>
      <c r="CT95" t="s">
        <v>313</v>
      </c>
      <c r="CU95">
        <v>965.98099999999999</v>
      </c>
      <c r="CV95" t="s">
        <v>313</v>
      </c>
      <c r="CY95" t="s">
        <v>313</v>
      </c>
      <c r="CZ95">
        <v>3593.5859999999998</v>
      </c>
      <c r="DA95" t="s">
        <v>313</v>
      </c>
      <c r="DD95" t="s">
        <v>313</v>
      </c>
      <c r="DE95">
        <v>308.10599999999999</v>
      </c>
      <c r="DF95" t="s">
        <v>347</v>
      </c>
      <c r="DI95" t="s">
        <v>313</v>
      </c>
      <c r="DJ95">
        <v>3835.2640000000001</v>
      </c>
      <c r="DK95" t="s">
        <v>341</v>
      </c>
      <c r="DN95" t="s">
        <v>313</v>
      </c>
      <c r="DO95">
        <v>1335.5129999999999</v>
      </c>
      <c r="DP95" t="s">
        <v>418</v>
      </c>
      <c r="DS95" t="s">
        <v>313</v>
      </c>
      <c r="DT95">
        <v>0</v>
      </c>
      <c r="DU95" t="s">
        <v>332</v>
      </c>
      <c r="DV95">
        <v>98.897999999999996</v>
      </c>
      <c r="DW95">
        <v>12980.102999999999</v>
      </c>
      <c r="DX95" t="s">
        <v>332</v>
      </c>
      <c r="DY95">
        <v>2782.5039999999999</v>
      </c>
      <c r="DZ95" t="s">
        <v>328</v>
      </c>
      <c r="EC95" t="s">
        <v>313</v>
      </c>
      <c r="ED95">
        <v>5172.2700000000004</v>
      </c>
      <c r="EE95" t="s">
        <v>306</v>
      </c>
      <c r="EH95" t="s">
        <v>313</v>
      </c>
      <c r="EI95">
        <v>67.192999999999998</v>
      </c>
      <c r="EJ95" t="s">
        <v>333</v>
      </c>
      <c r="EM95" t="s">
        <v>313</v>
      </c>
      <c r="EN95">
        <v>728.64499999999998</v>
      </c>
      <c r="EO95" t="s">
        <v>494</v>
      </c>
      <c r="ER95" t="s">
        <v>313</v>
      </c>
      <c r="ES95">
        <v>0</v>
      </c>
      <c r="ET95" t="s">
        <v>313</v>
      </c>
      <c r="EU95">
        <v>0</v>
      </c>
      <c r="EV95">
        <v>8.0000000000000002E-3</v>
      </c>
      <c r="EW95" t="s">
        <v>313</v>
      </c>
      <c r="EX95">
        <v>3577.029</v>
      </c>
      <c r="EY95" t="s">
        <v>313</v>
      </c>
      <c r="FB95" t="s">
        <v>313</v>
      </c>
      <c r="FC95">
        <v>3855.6840000000002</v>
      </c>
      <c r="FD95" t="s">
        <v>376</v>
      </c>
      <c r="FG95" t="s">
        <v>313</v>
      </c>
      <c r="FH95">
        <v>5472.2359999999999</v>
      </c>
      <c r="FI95" t="s">
        <v>328</v>
      </c>
      <c r="FL95" t="s">
        <v>313</v>
      </c>
      <c r="FM95">
        <v>2134.8510000000001</v>
      </c>
      <c r="FN95" t="s">
        <v>328</v>
      </c>
      <c r="FQ95" t="s">
        <v>313</v>
      </c>
      <c r="FR95">
        <v>5222.4390000000003</v>
      </c>
      <c r="FS95" t="s">
        <v>349</v>
      </c>
      <c r="FV95" t="s">
        <v>313</v>
      </c>
      <c r="FW95">
        <v>165.459</v>
      </c>
      <c r="FX95" t="s">
        <v>328</v>
      </c>
      <c r="GA95" t="s">
        <v>313</v>
      </c>
      <c r="GB95">
        <v>2027.2570000000001</v>
      </c>
      <c r="GC95" t="s">
        <v>529</v>
      </c>
      <c r="GF95" t="s">
        <v>313</v>
      </c>
      <c r="GG95">
        <v>4350.5879999999997</v>
      </c>
      <c r="GH95" t="s">
        <v>328</v>
      </c>
      <c r="GK95" t="s">
        <v>313</v>
      </c>
      <c r="GL95">
        <v>2743.2869999999998</v>
      </c>
      <c r="GM95" t="s">
        <v>337</v>
      </c>
      <c r="GP95" t="s">
        <v>313</v>
      </c>
      <c r="GQ95">
        <v>3682.1640000000002</v>
      </c>
      <c r="GR95" t="s">
        <v>502</v>
      </c>
      <c r="GU95" t="s">
        <v>313</v>
      </c>
      <c r="GV95">
        <v>0</v>
      </c>
      <c r="GW95" t="s">
        <v>313</v>
      </c>
      <c r="GX95">
        <v>0</v>
      </c>
      <c r="GY95">
        <v>1E-3</v>
      </c>
      <c r="GZ95" t="s">
        <v>313</v>
      </c>
      <c r="HA95">
        <v>19031.262999999999</v>
      </c>
      <c r="HB95" t="s">
        <v>339</v>
      </c>
      <c r="HE95" t="s">
        <v>313</v>
      </c>
      <c r="HF95">
        <v>2901.4090000000001</v>
      </c>
      <c r="HG95" t="s">
        <v>328</v>
      </c>
      <c r="HJ95" t="s">
        <v>313</v>
      </c>
      <c r="HK95">
        <v>3771.8180000000002</v>
      </c>
      <c r="HL95" t="s">
        <v>328</v>
      </c>
      <c r="HO95" t="s">
        <v>313</v>
      </c>
      <c r="HP95">
        <v>753.09500000000003</v>
      </c>
      <c r="HQ95" t="s">
        <v>328</v>
      </c>
      <c r="HT95" t="s">
        <v>313</v>
      </c>
      <c r="HU95">
        <v>14808.322</v>
      </c>
      <c r="HV95" t="s">
        <v>340</v>
      </c>
      <c r="HY95" t="s">
        <v>313</v>
      </c>
      <c r="HZ95">
        <v>3523.7089999999998</v>
      </c>
      <c r="IA95" t="s">
        <v>327</v>
      </c>
      <c r="ID95" t="s">
        <v>313</v>
      </c>
      <c r="IE95">
        <v>2741.201</v>
      </c>
      <c r="IF95" t="s">
        <v>306</v>
      </c>
      <c r="II95" t="s">
        <v>313</v>
      </c>
      <c r="IJ95">
        <v>9.5350000000000001</v>
      </c>
      <c r="IK95" t="s">
        <v>2332</v>
      </c>
      <c r="IN95" t="s">
        <v>313</v>
      </c>
    </row>
    <row r="96" spans="1:248">
      <c r="A96">
        <v>88</v>
      </c>
      <c r="B96" t="s">
        <v>1021</v>
      </c>
      <c r="C96" t="s">
        <v>1022</v>
      </c>
      <c r="D96" t="s">
        <v>1023</v>
      </c>
      <c r="E96" t="s">
        <v>1024</v>
      </c>
      <c r="F96" t="s">
        <v>1025</v>
      </c>
      <c r="G96" t="s">
        <v>522</v>
      </c>
      <c r="H96" t="s">
        <v>1026</v>
      </c>
      <c r="I96" t="s">
        <v>1027</v>
      </c>
      <c r="J96" t="s">
        <v>313</v>
      </c>
      <c r="K96" t="s">
        <v>313</v>
      </c>
      <c r="L96" t="s">
        <v>313</v>
      </c>
      <c r="M96">
        <v>94</v>
      </c>
      <c r="N96">
        <v>6257.7889999999998</v>
      </c>
      <c r="O96" t="s">
        <v>314</v>
      </c>
      <c r="R96" t="s">
        <v>313</v>
      </c>
      <c r="S96">
        <v>5642.0159999999996</v>
      </c>
      <c r="T96" t="s">
        <v>315</v>
      </c>
      <c r="W96" t="s">
        <v>313</v>
      </c>
      <c r="X96">
        <v>0</v>
      </c>
      <c r="Y96" t="s">
        <v>316</v>
      </c>
      <c r="Z96">
        <v>2.9359999999999999</v>
      </c>
      <c r="AA96">
        <v>224.584</v>
      </c>
      <c r="AB96" t="s">
        <v>316</v>
      </c>
      <c r="AC96">
        <v>3947.8710000000001</v>
      </c>
      <c r="AD96" t="s">
        <v>317</v>
      </c>
      <c r="AG96" t="s">
        <v>313</v>
      </c>
      <c r="AH96">
        <v>0</v>
      </c>
      <c r="AI96" t="s">
        <v>318</v>
      </c>
      <c r="AJ96">
        <v>97.063999999999993</v>
      </c>
      <c r="AK96">
        <v>7425.049</v>
      </c>
      <c r="AL96" t="s">
        <v>318</v>
      </c>
      <c r="AM96">
        <v>2427.9720000000002</v>
      </c>
      <c r="AN96" t="s">
        <v>319</v>
      </c>
      <c r="AQ96" t="s">
        <v>313</v>
      </c>
      <c r="AR96">
        <v>4030.0369999999998</v>
      </c>
      <c r="AS96" t="s">
        <v>320</v>
      </c>
      <c r="AV96" t="s">
        <v>313</v>
      </c>
      <c r="AW96">
        <v>2829.5880000000002</v>
      </c>
      <c r="AX96" t="s">
        <v>341</v>
      </c>
      <c r="BA96" t="s">
        <v>313</v>
      </c>
      <c r="BB96">
        <v>516.75099999999998</v>
      </c>
      <c r="BC96" t="s">
        <v>322</v>
      </c>
      <c r="BF96" t="s">
        <v>313</v>
      </c>
      <c r="BG96">
        <v>202.386</v>
      </c>
      <c r="BH96" t="s">
        <v>1028</v>
      </c>
      <c r="BK96" t="s">
        <v>313</v>
      </c>
      <c r="BL96">
        <v>2779.5140000000001</v>
      </c>
      <c r="BM96" t="s">
        <v>324</v>
      </c>
      <c r="BP96" t="s">
        <v>313</v>
      </c>
      <c r="BQ96">
        <v>4384.1120000000001</v>
      </c>
      <c r="BR96" t="s">
        <v>374</v>
      </c>
      <c r="BU96" t="s">
        <v>313</v>
      </c>
      <c r="BV96">
        <v>3780.328</v>
      </c>
      <c r="BW96" t="s">
        <v>326</v>
      </c>
      <c r="BZ96" t="s">
        <v>313</v>
      </c>
      <c r="CA96">
        <v>0</v>
      </c>
      <c r="CB96" t="s">
        <v>327</v>
      </c>
      <c r="CC96">
        <v>2E-3</v>
      </c>
      <c r="CD96">
        <v>0.11700000000000001</v>
      </c>
      <c r="CE96" t="s">
        <v>1029</v>
      </c>
      <c r="CF96">
        <v>0</v>
      </c>
      <c r="CG96" t="s">
        <v>328</v>
      </c>
      <c r="CH96">
        <v>5.952</v>
      </c>
      <c r="CI96">
        <v>455.33600000000001</v>
      </c>
      <c r="CJ96" t="s">
        <v>328</v>
      </c>
      <c r="CK96">
        <v>3326.7849999999999</v>
      </c>
      <c r="CL96" t="s">
        <v>328</v>
      </c>
      <c r="CO96" t="s">
        <v>313</v>
      </c>
      <c r="CP96">
        <v>2182.8429999999998</v>
      </c>
      <c r="CQ96" t="s">
        <v>329</v>
      </c>
      <c r="CT96" t="s">
        <v>313</v>
      </c>
      <c r="CU96">
        <v>2354.8530000000001</v>
      </c>
      <c r="CV96" t="s">
        <v>313</v>
      </c>
      <c r="CY96" t="s">
        <v>313</v>
      </c>
      <c r="CZ96">
        <v>3494.8960000000002</v>
      </c>
      <c r="DA96" t="s">
        <v>313</v>
      </c>
      <c r="DD96" t="s">
        <v>313</v>
      </c>
      <c r="DE96">
        <v>234.30099999999999</v>
      </c>
      <c r="DF96" t="s">
        <v>347</v>
      </c>
      <c r="DI96" t="s">
        <v>313</v>
      </c>
      <c r="DJ96">
        <v>4444.9040000000005</v>
      </c>
      <c r="DK96" t="s">
        <v>341</v>
      </c>
      <c r="DN96" t="s">
        <v>313</v>
      </c>
      <c r="DO96">
        <v>1007.658</v>
      </c>
      <c r="DP96" t="s">
        <v>375</v>
      </c>
      <c r="DS96" t="s">
        <v>313</v>
      </c>
      <c r="DT96">
        <v>0</v>
      </c>
      <c r="DU96" t="s">
        <v>332</v>
      </c>
      <c r="DV96">
        <v>100</v>
      </c>
      <c r="DW96">
        <v>7649.6329999999998</v>
      </c>
      <c r="DX96" t="s">
        <v>332</v>
      </c>
      <c r="DY96">
        <v>3400.7220000000002</v>
      </c>
      <c r="DZ96" t="s">
        <v>328</v>
      </c>
      <c r="EC96" t="s">
        <v>313</v>
      </c>
      <c r="ED96">
        <v>1499.933</v>
      </c>
      <c r="EE96" t="s">
        <v>306</v>
      </c>
      <c r="EH96" t="s">
        <v>313</v>
      </c>
      <c r="EI96">
        <v>60.555</v>
      </c>
      <c r="EJ96" t="s">
        <v>333</v>
      </c>
      <c r="EM96" t="s">
        <v>313</v>
      </c>
      <c r="EN96">
        <v>4577.1819999999998</v>
      </c>
      <c r="EO96" t="s">
        <v>494</v>
      </c>
      <c r="ER96" t="s">
        <v>313</v>
      </c>
      <c r="ES96">
        <v>3829.9380000000001</v>
      </c>
      <c r="ET96" t="s">
        <v>313</v>
      </c>
      <c r="EW96" t="s">
        <v>313</v>
      </c>
      <c r="EX96">
        <v>4461.9639999999999</v>
      </c>
      <c r="EY96" t="s">
        <v>313</v>
      </c>
      <c r="FB96" t="s">
        <v>313</v>
      </c>
      <c r="FC96">
        <v>5177.4579999999996</v>
      </c>
      <c r="FD96" t="s">
        <v>376</v>
      </c>
      <c r="FG96" t="s">
        <v>313</v>
      </c>
      <c r="FH96">
        <v>2318.998</v>
      </c>
      <c r="FI96" t="s">
        <v>328</v>
      </c>
      <c r="FL96" t="s">
        <v>313</v>
      </c>
      <c r="FM96">
        <v>4045.6990000000001</v>
      </c>
      <c r="FN96" t="s">
        <v>328</v>
      </c>
      <c r="FQ96" t="s">
        <v>313</v>
      </c>
      <c r="FR96">
        <v>4747.9049999999997</v>
      </c>
      <c r="FS96" t="s">
        <v>306</v>
      </c>
      <c r="FV96" t="s">
        <v>313</v>
      </c>
      <c r="FW96">
        <v>79.95</v>
      </c>
      <c r="FX96" t="s">
        <v>328</v>
      </c>
      <c r="GA96" t="s">
        <v>313</v>
      </c>
      <c r="GB96">
        <v>2851.1529999999998</v>
      </c>
      <c r="GC96" t="s">
        <v>336</v>
      </c>
      <c r="GF96" t="s">
        <v>313</v>
      </c>
      <c r="GG96">
        <v>8159.4530000000004</v>
      </c>
      <c r="GH96" t="s">
        <v>328</v>
      </c>
      <c r="GK96" t="s">
        <v>313</v>
      </c>
      <c r="GL96">
        <v>0</v>
      </c>
      <c r="GM96" t="s">
        <v>337</v>
      </c>
      <c r="GN96">
        <v>37.359000000000002</v>
      </c>
      <c r="GO96">
        <v>2857.835</v>
      </c>
      <c r="GP96" t="s">
        <v>337</v>
      </c>
      <c r="GQ96">
        <v>4412.67</v>
      </c>
      <c r="GR96" t="s">
        <v>502</v>
      </c>
      <c r="GU96" t="s">
        <v>313</v>
      </c>
      <c r="GV96">
        <v>0</v>
      </c>
      <c r="GW96" t="s">
        <v>313</v>
      </c>
      <c r="GX96">
        <v>0</v>
      </c>
      <c r="GY96">
        <v>6.0000000000000001E-3</v>
      </c>
      <c r="GZ96" t="s">
        <v>313</v>
      </c>
      <c r="HA96">
        <v>19998.291000000001</v>
      </c>
      <c r="HB96" t="s">
        <v>339</v>
      </c>
      <c r="HE96" t="s">
        <v>313</v>
      </c>
      <c r="HF96">
        <v>1295.8889999999999</v>
      </c>
      <c r="HG96" t="s">
        <v>328</v>
      </c>
      <c r="HJ96" t="s">
        <v>313</v>
      </c>
      <c r="HK96">
        <v>4578.2089999999998</v>
      </c>
      <c r="HL96" t="s">
        <v>328</v>
      </c>
      <c r="HO96" t="s">
        <v>313</v>
      </c>
      <c r="HP96">
        <v>0</v>
      </c>
      <c r="HQ96" t="s">
        <v>328</v>
      </c>
      <c r="HR96">
        <v>100</v>
      </c>
      <c r="HS96">
        <v>7649.6270000000004</v>
      </c>
      <c r="HT96" t="s">
        <v>328</v>
      </c>
      <c r="HU96">
        <v>11655.723</v>
      </c>
      <c r="HV96" t="s">
        <v>340</v>
      </c>
      <c r="HY96" t="s">
        <v>313</v>
      </c>
      <c r="HZ96">
        <v>259.68599999999998</v>
      </c>
      <c r="IA96" t="s">
        <v>327</v>
      </c>
      <c r="ID96" t="s">
        <v>313</v>
      </c>
      <c r="IE96">
        <v>0</v>
      </c>
      <c r="IF96" t="s">
        <v>306</v>
      </c>
      <c r="IG96">
        <v>100</v>
      </c>
      <c r="IH96">
        <v>7649.6030000000001</v>
      </c>
      <c r="II96" t="s">
        <v>306</v>
      </c>
      <c r="IJ96">
        <v>0</v>
      </c>
      <c r="IK96" t="s">
        <v>2332</v>
      </c>
      <c r="IL96">
        <v>51.146000000000001</v>
      </c>
      <c r="IM96">
        <v>3912.48</v>
      </c>
      <c r="IN96" t="s">
        <v>2332</v>
      </c>
    </row>
    <row r="97" spans="1:248">
      <c r="A97">
        <v>84</v>
      </c>
      <c r="B97" t="s">
        <v>1030</v>
      </c>
      <c r="C97" t="s">
        <v>1031</v>
      </c>
      <c r="D97" t="s">
        <v>1032</v>
      </c>
      <c r="E97" t="s">
        <v>1033</v>
      </c>
      <c r="F97" t="s">
        <v>1034</v>
      </c>
      <c r="G97" t="s">
        <v>522</v>
      </c>
      <c r="H97" t="s">
        <v>1035</v>
      </c>
      <c r="I97" t="s">
        <v>1036</v>
      </c>
      <c r="J97" t="s">
        <v>313</v>
      </c>
      <c r="K97" t="s">
        <v>313</v>
      </c>
      <c r="L97" t="s">
        <v>313</v>
      </c>
      <c r="M97">
        <v>95</v>
      </c>
      <c r="N97">
        <v>5970.8050000000003</v>
      </c>
      <c r="O97" t="s">
        <v>314</v>
      </c>
      <c r="R97" t="s">
        <v>313</v>
      </c>
      <c r="S97">
        <v>3538.4110000000001</v>
      </c>
      <c r="T97" t="s">
        <v>410</v>
      </c>
      <c r="W97" t="s">
        <v>313</v>
      </c>
      <c r="X97">
        <v>0</v>
      </c>
      <c r="Y97" t="s">
        <v>316</v>
      </c>
      <c r="Z97">
        <v>97.575999999999993</v>
      </c>
      <c r="AA97">
        <v>57396.201999999997</v>
      </c>
      <c r="AB97" t="s">
        <v>316</v>
      </c>
      <c r="AC97">
        <v>1169.6130000000001</v>
      </c>
      <c r="AD97" t="s">
        <v>317</v>
      </c>
      <c r="AG97" t="s">
        <v>313</v>
      </c>
      <c r="AH97">
        <v>262.851</v>
      </c>
      <c r="AI97" t="s">
        <v>401</v>
      </c>
      <c r="AL97" t="s">
        <v>313</v>
      </c>
      <c r="AM97">
        <v>0</v>
      </c>
      <c r="AN97" t="s">
        <v>319</v>
      </c>
      <c r="AO97">
        <v>2.4239999999999999</v>
      </c>
      <c r="AP97">
        <v>1425.9549999999999</v>
      </c>
      <c r="AQ97" t="s">
        <v>319</v>
      </c>
      <c r="AR97">
        <v>193.34800000000001</v>
      </c>
      <c r="AS97" t="s">
        <v>411</v>
      </c>
      <c r="AV97" t="s">
        <v>313</v>
      </c>
      <c r="AW97">
        <v>1555.088</v>
      </c>
      <c r="AX97" t="s">
        <v>349</v>
      </c>
      <c r="BA97" t="s">
        <v>313</v>
      </c>
      <c r="BB97">
        <v>352.512</v>
      </c>
      <c r="BC97" t="s">
        <v>322</v>
      </c>
      <c r="BF97" t="s">
        <v>313</v>
      </c>
      <c r="BG97">
        <v>98.57</v>
      </c>
      <c r="BH97" t="s">
        <v>412</v>
      </c>
      <c r="BK97" t="s">
        <v>313</v>
      </c>
      <c r="BL97">
        <v>1276.22</v>
      </c>
      <c r="BM97" t="s">
        <v>404</v>
      </c>
      <c r="BP97" t="s">
        <v>313</v>
      </c>
      <c r="BQ97">
        <v>2084.9380000000001</v>
      </c>
      <c r="BR97" t="s">
        <v>325</v>
      </c>
      <c r="BU97" t="s">
        <v>313</v>
      </c>
      <c r="BV97">
        <v>1452.268</v>
      </c>
      <c r="BW97" t="s">
        <v>413</v>
      </c>
      <c r="BZ97" t="s">
        <v>313</v>
      </c>
      <c r="CA97">
        <v>768.47900000000004</v>
      </c>
      <c r="CB97" t="s">
        <v>414</v>
      </c>
      <c r="CE97" t="s">
        <v>313</v>
      </c>
      <c r="CF97">
        <v>315.73</v>
      </c>
      <c r="CG97" t="s">
        <v>328</v>
      </c>
      <c r="CJ97" t="s">
        <v>313</v>
      </c>
      <c r="CK97">
        <v>0</v>
      </c>
      <c r="CL97" t="s">
        <v>328</v>
      </c>
      <c r="CM97">
        <v>0</v>
      </c>
      <c r="CN97">
        <v>1.9E-2</v>
      </c>
      <c r="CO97" t="s">
        <v>328</v>
      </c>
      <c r="CP97">
        <v>1003.622</v>
      </c>
      <c r="CQ97" t="s">
        <v>415</v>
      </c>
      <c r="CT97" t="s">
        <v>313</v>
      </c>
      <c r="CU97">
        <v>0</v>
      </c>
      <c r="CV97" t="s">
        <v>313</v>
      </c>
      <c r="CW97">
        <v>1E-3</v>
      </c>
      <c r="CX97">
        <v>0.66600000000000004</v>
      </c>
      <c r="CY97" t="s">
        <v>313</v>
      </c>
      <c r="CZ97">
        <v>1315.2909999999999</v>
      </c>
      <c r="DA97" t="s">
        <v>313</v>
      </c>
      <c r="DD97" t="s">
        <v>313</v>
      </c>
      <c r="DE97">
        <v>1313.72</v>
      </c>
      <c r="DF97" t="s">
        <v>330</v>
      </c>
      <c r="DI97" t="s">
        <v>313</v>
      </c>
      <c r="DJ97">
        <v>2224.741</v>
      </c>
      <c r="DK97" t="s">
        <v>306</v>
      </c>
      <c r="DN97" t="s">
        <v>313</v>
      </c>
      <c r="DO97">
        <v>160.77099999999999</v>
      </c>
      <c r="DP97" t="s">
        <v>321</v>
      </c>
      <c r="DS97" t="s">
        <v>313</v>
      </c>
      <c r="DT97">
        <v>0</v>
      </c>
      <c r="DU97" t="s">
        <v>332</v>
      </c>
      <c r="DV97">
        <v>98.578000000000003</v>
      </c>
      <c r="DW97">
        <v>57985.641000000003</v>
      </c>
      <c r="DX97" t="s">
        <v>332</v>
      </c>
      <c r="DY97">
        <v>1523.057</v>
      </c>
      <c r="DZ97" t="s">
        <v>328</v>
      </c>
      <c r="EC97" t="s">
        <v>313</v>
      </c>
      <c r="ED97">
        <v>4063.0250000000001</v>
      </c>
      <c r="EE97" t="s">
        <v>306</v>
      </c>
      <c r="EH97" t="s">
        <v>313</v>
      </c>
      <c r="EI97">
        <v>111.995</v>
      </c>
      <c r="EJ97" t="s">
        <v>333</v>
      </c>
      <c r="EM97" t="s">
        <v>313</v>
      </c>
      <c r="EN97">
        <v>1565.886</v>
      </c>
      <c r="EO97" t="s">
        <v>394</v>
      </c>
      <c r="ER97" t="s">
        <v>313</v>
      </c>
      <c r="ES97">
        <v>918.49400000000003</v>
      </c>
      <c r="ET97" t="s">
        <v>313</v>
      </c>
      <c r="EW97" t="s">
        <v>313</v>
      </c>
      <c r="EX97">
        <v>2543.0500000000002</v>
      </c>
      <c r="EY97" t="s">
        <v>313</v>
      </c>
      <c r="FB97" t="s">
        <v>313</v>
      </c>
      <c r="FC97">
        <v>1699.421</v>
      </c>
      <c r="FD97" t="s">
        <v>335</v>
      </c>
      <c r="FG97" t="s">
        <v>313</v>
      </c>
      <c r="FH97">
        <v>4158.2659999999996</v>
      </c>
      <c r="FI97" t="s">
        <v>328</v>
      </c>
      <c r="FL97" t="s">
        <v>313</v>
      </c>
      <c r="FM97">
        <v>20.969000000000001</v>
      </c>
      <c r="FN97" t="s">
        <v>328</v>
      </c>
      <c r="FQ97" t="s">
        <v>313</v>
      </c>
      <c r="FR97">
        <v>741.96400000000006</v>
      </c>
      <c r="FS97" t="s">
        <v>306</v>
      </c>
      <c r="FV97" t="s">
        <v>313</v>
      </c>
      <c r="FW97">
        <v>199.39099999999999</v>
      </c>
      <c r="FX97" t="s">
        <v>328</v>
      </c>
      <c r="GA97" t="s">
        <v>313</v>
      </c>
      <c r="GB97">
        <v>1736.4590000000001</v>
      </c>
      <c r="GC97" t="s">
        <v>395</v>
      </c>
      <c r="GF97" t="s">
        <v>313</v>
      </c>
      <c r="GG97">
        <v>9395.9959999999992</v>
      </c>
      <c r="GH97" t="s">
        <v>328</v>
      </c>
      <c r="GK97" t="s">
        <v>313</v>
      </c>
      <c r="GL97">
        <v>768.89200000000005</v>
      </c>
      <c r="GM97" t="s">
        <v>416</v>
      </c>
      <c r="GP97" t="s">
        <v>313</v>
      </c>
      <c r="GQ97">
        <v>1721.432</v>
      </c>
      <c r="GR97" t="s">
        <v>417</v>
      </c>
      <c r="GU97" t="s">
        <v>313</v>
      </c>
      <c r="GV97">
        <v>0</v>
      </c>
      <c r="GW97" t="s">
        <v>313</v>
      </c>
      <c r="GX97">
        <v>0</v>
      </c>
      <c r="GY97">
        <v>1.2E-2</v>
      </c>
      <c r="GZ97" t="s">
        <v>313</v>
      </c>
      <c r="HA97">
        <v>14177.166999999999</v>
      </c>
      <c r="HB97" t="s">
        <v>339</v>
      </c>
      <c r="HE97" t="s">
        <v>313</v>
      </c>
      <c r="HF97">
        <v>1940.681</v>
      </c>
      <c r="HG97" t="s">
        <v>328</v>
      </c>
      <c r="HJ97" t="s">
        <v>313</v>
      </c>
      <c r="HK97">
        <v>2215.9830000000002</v>
      </c>
      <c r="HL97" t="s">
        <v>328</v>
      </c>
      <c r="HO97" t="s">
        <v>313</v>
      </c>
      <c r="HP97">
        <v>70.997</v>
      </c>
      <c r="HQ97" t="s">
        <v>328</v>
      </c>
      <c r="HT97" t="s">
        <v>313</v>
      </c>
      <c r="HU97">
        <v>16385.38</v>
      </c>
      <c r="HV97" t="s">
        <v>340</v>
      </c>
      <c r="HY97" t="s">
        <v>313</v>
      </c>
      <c r="HZ97">
        <v>2456.752</v>
      </c>
      <c r="IA97" t="s">
        <v>327</v>
      </c>
      <c r="ID97" t="s">
        <v>313</v>
      </c>
      <c r="IE97">
        <v>0</v>
      </c>
      <c r="IF97" t="s">
        <v>306</v>
      </c>
      <c r="IG97">
        <v>100</v>
      </c>
      <c r="IH97">
        <v>58822.144</v>
      </c>
      <c r="II97" t="s">
        <v>306</v>
      </c>
      <c r="IJ97">
        <v>0</v>
      </c>
      <c r="IK97" t="s">
        <v>2332</v>
      </c>
      <c r="IL97">
        <v>0</v>
      </c>
      <c r="IM97">
        <v>8.0000000000000002E-3</v>
      </c>
      <c r="IN97" t="s">
        <v>2332</v>
      </c>
    </row>
    <row r="98" spans="1:248">
      <c r="A98">
        <v>89</v>
      </c>
      <c r="B98" t="s">
        <v>1037</v>
      </c>
      <c r="C98" t="s">
        <v>1038</v>
      </c>
      <c r="D98" t="s">
        <v>1039</v>
      </c>
      <c r="E98" t="s">
        <v>1040</v>
      </c>
      <c r="F98" t="s">
        <v>1041</v>
      </c>
      <c r="G98" t="s">
        <v>522</v>
      </c>
      <c r="H98" t="s">
        <v>1042</v>
      </c>
      <c r="I98" t="s">
        <v>1043</v>
      </c>
      <c r="J98" t="s">
        <v>313</v>
      </c>
      <c r="K98" t="s">
        <v>313</v>
      </c>
      <c r="L98" t="s">
        <v>313</v>
      </c>
      <c r="M98">
        <v>96</v>
      </c>
      <c r="N98">
        <v>7721.0950000000003</v>
      </c>
      <c r="O98" t="s">
        <v>314</v>
      </c>
      <c r="R98" t="s">
        <v>313</v>
      </c>
      <c r="S98">
        <v>2437.4140000000002</v>
      </c>
      <c r="T98" t="s">
        <v>315</v>
      </c>
      <c r="W98" t="s">
        <v>313</v>
      </c>
      <c r="X98">
        <v>0</v>
      </c>
      <c r="Y98" t="s">
        <v>316</v>
      </c>
      <c r="Z98">
        <v>7.1449999999999996</v>
      </c>
      <c r="AA98">
        <v>3220.17</v>
      </c>
      <c r="AB98" t="s">
        <v>316</v>
      </c>
      <c r="AC98">
        <v>2487.3220000000001</v>
      </c>
      <c r="AD98" t="s">
        <v>317</v>
      </c>
      <c r="AG98" t="s">
        <v>313</v>
      </c>
      <c r="AH98">
        <v>271.75400000000002</v>
      </c>
      <c r="AI98" t="s">
        <v>318</v>
      </c>
      <c r="AL98" t="s">
        <v>313</v>
      </c>
      <c r="AM98">
        <v>0</v>
      </c>
      <c r="AN98" t="s">
        <v>319</v>
      </c>
      <c r="AO98">
        <v>92.855000000000004</v>
      </c>
      <c r="AP98">
        <v>41851.553999999996</v>
      </c>
      <c r="AQ98" t="s">
        <v>319</v>
      </c>
      <c r="AR98">
        <v>815.80700000000002</v>
      </c>
      <c r="AS98" t="s">
        <v>402</v>
      </c>
      <c r="AV98" t="s">
        <v>313</v>
      </c>
      <c r="AW98">
        <v>1445.0329999999999</v>
      </c>
      <c r="AX98" t="s">
        <v>341</v>
      </c>
      <c r="BA98" t="s">
        <v>313</v>
      </c>
      <c r="BB98">
        <v>67.165000000000006</v>
      </c>
      <c r="BC98" t="s">
        <v>322</v>
      </c>
      <c r="BF98" t="s">
        <v>313</v>
      </c>
      <c r="BG98">
        <v>331.49799999999999</v>
      </c>
      <c r="BH98" t="s">
        <v>1044</v>
      </c>
      <c r="BK98" t="s">
        <v>313</v>
      </c>
      <c r="BL98">
        <v>918.62300000000005</v>
      </c>
      <c r="BM98" t="s">
        <v>824</v>
      </c>
      <c r="BP98" t="s">
        <v>313</v>
      </c>
      <c r="BQ98">
        <v>1045.1559999999999</v>
      </c>
      <c r="BR98" t="s">
        <v>374</v>
      </c>
      <c r="BU98" t="s">
        <v>313</v>
      </c>
      <c r="BV98">
        <v>688.90899999999999</v>
      </c>
      <c r="BW98" t="s">
        <v>938</v>
      </c>
      <c r="BZ98" t="s">
        <v>313</v>
      </c>
      <c r="CA98">
        <v>762.32100000000003</v>
      </c>
      <c r="CB98" t="s">
        <v>426</v>
      </c>
      <c r="CE98" t="s">
        <v>313</v>
      </c>
      <c r="CF98">
        <v>67.164000000000001</v>
      </c>
      <c r="CG98" t="s">
        <v>328</v>
      </c>
      <c r="CJ98" t="s">
        <v>313</v>
      </c>
      <c r="CK98">
        <v>0</v>
      </c>
      <c r="CL98" t="s">
        <v>328</v>
      </c>
      <c r="CM98">
        <v>0</v>
      </c>
      <c r="CN98">
        <v>2.7E-2</v>
      </c>
      <c r="CO98" t="s">
        <v>328</v>
      </c>
      <c r="CP98">
        <v>51.469000000000001</v>
      </c>
      <c r="CQ98" t="s">
        <v>939</v>
      </c>
      <c r="CT98" t="s">
        <v>313</v>
      </c>
      <c r="CU98">
        <v>1098.931</v>
      </c>
      <c r="CV98" t="s">
        <v>313</v>
      </c>
      <c r="CY98" t="s">
        <v>313</v>
      </c>
      <c r="CZ98">
        <v>695.83600000000001</v>
      </c>
      <c r="DA98" t="s">
        <v>313</v>
      </c>
      <c r="DD98" t="s">
        <v>313</v>
      </c>
      <c r="DE98">
        <v>1879.85</v>
      </c>
      <c r="DF98" t="s">
        <v>347</v>
      </c>
      <c r="DI98" t="s">
        <v>313</v>
      </c>
      <c r="DJ98">
        <v>1011.51</v>
      </c>
      <c r="DK98" t="s">
        <v>341</v>
      </c>
      <c r="DN98" t="s">
        <v>313</v>
      </c>
      <c r="DO98">
        <v>1733.6289999999999</v>
      </c>
      <c r="DP98" t="s">
        <v>418</v>
      </c>
      <c r="DS98" t="s">
        <v>313</v>
      </c>
      <c r="DT98">
        <v>60.027999999999999</v>
      </c>
      <c r="DU98" t="s">
        <v>332</v>
      </c>
      <c r="DX98" t="s">
        <v>313</v>
      </c>
      <c r="DY98">
        <v>322.64400000000001</v>
      </c>
      <c r="DZ98" t="s">
        <v>328</v>
      </c>
      <c r="EC98" t="s">
        <v>313</v>
      </c>
      <c r="ED98">
        <v>4557.22</v>
      </c>
      <c r="EE98" t="s">
        <v>306</v>
      </c>
      <c r="EH98" t="s">
        <v>313</v>
      </c>
      <c r="EI98">
        <v>525.71500000000003</v>
      </c>
      <c r="EJ98" t="s">
        <v>333</v>
      </c>
      <c r="EM98" t="s">
        <v>313</v>
      </c>
      <c r="EN98">
        <v>3072.7719999999999</v>
      </c>
      <c r="EO98" t="s">
        <v>494</v>
      </c>
      <c r="ER98" t="s">
        <v>313</v>
      </c>
      <c r="ES98">
        <v>790.11</v>
      </c>
      <c r="ET98" t="s">
        <v>313</v>
      </c>
      <c r="EW98" t="s">
        <v>313</v>
      </c>
      <c r="EX98">
        <v>892.20899999999995</v>
      </c>
      <c r="EY98" t="s">
        <v>313</v>
      </c>
      <c r="FB98" t="s">
        <v>313</v>
      </c>
      <c r="FC98">
        <v>5218.3999999999996</v>
      </c>
      <c r="FD98" t="s">
        <v>335</v>
      </c>
      <c r="FG98" t="s">
        <v>313</v>
      </c>
      <c r="FH98">
        <v>3736.4540000000002</v>
      </c>
      <c r="FI98" t="s">
        <v>328</v>
      </c>
      <c r="FL98" t="s">
        <v>313</v>
      </c>
      <c r="FM98">
        <v>566.58600000000001</v>
      </c>
      <c r="FN98" t="s">
        <v>328</v>
      </c>
      <c r="FQ98" t="s">
        <v>313</v>
      </c>
      <c r="FR98">
        <v>2905.5830000000001</v>
      </c>
      <c r="FS98" t="s">
        <v>341</v>
      </c>
      <c r="FV98" t="s">
        <v>313</v>
      </c>
      <c r="FW98">
        <v>0</v>
      </c>
      <c r="FX98" t="s">
        <v>328</v>
      </c>
      <c r="FY98">
        <v>95.144000000000005</v>
      </c>
      <c r="FZ98">
        <v>42883.165999999997</v>
      </c>
      <c r="GA98" t="s">
        <v>328</v>
      </c>
      <c r="GB98">
        <v>1343.8489999999999</v>
      </c>
      <c r="GC98" t="s">
        <v>529</v>
      </c>
      <c r="GF98" t="s">
        <v>313</v>
      </c>
      <c r="GG98">
        <v>6398.4650000000001</v>
      </c>
      <c r="GH98" t="s">
        <v>328</v>
      </c>
      <c r="GK98" t="s">
        <v>313</v>
      </c>
      <c r="GL98">
        <v>805.14599999999996</v>
      </c>
      <c r="GM98" t="s">
        <v>337</v>
      </c>
      <c r="GP98" t="s">
        <v>313</v>
      </c>
      <c r="GQ98">
        <v>905.93</v>
      </c>
      <c r="GR98" t="s">
        <v>502</v>
      </c>
      <c r="GU98" t="s">
        <v>313</v>
      </c>
      <c r="GV98">
        <v>0</v>
      </c>
      <c r="GW98" t="s">
        <v>313</v>
      </c>
      <c r="GX98">
        <v>4.8559999999999999</v>
      </c>
      <c r="GY98">
        <v>2188.529</v>
      </c>
      <c r="GZ98" t="s">
        <v>313</v>
      </c>
      <c r="HA98">
        <v>16751.032999999999</v>
      </c>
      <c r="HB98" t="s">
        <v>339</v>
      </c>
      <c r="HE98" t="s">
        <v>313</v>
      </c>
      <c r="HF98">
        <v>1175.5920000000001</v>
      </c>
      <c r="HG98" t="s">
        <v>328</v>
      </c>
      <c r="HJ98" t="s">
        <v>313</v>
      </c>
      <c r="HK98">
        <v>1054.432</v>
      </c>
      <c r="HL98" t="s">
        <v>328</v>
      </c>
      <c r="HO98" t="s">
        <v>313</v>
      </c>
      <c r="HP98">
        <v>896.26499999999999</v>
      </c>
      <c r="HQ98" t="s">
        <v>328</v>
      </c>
      <c r="HT98" t="s">
        <v>313</v>
      </c>
      <c r="HU98">
        <v>15129.177</v>
      </c>
      <c r="HV98" t="s">
        <v>340</v>
      </c>
      <c r="HY98" t="s">
        <v>313</v>
      </c>
      <c r="HZ98">
        <v>911.96900000000005</v>
      </c>
      <c r="IA98" t="s">
        <v>327</v>
      </c>
      <c r="ID98" t="s">
        <v>313</v>
      </c>
      <c r="IE98">
        <v>389.16300000000001</v>
      </c>
      <c r="IF98" t="s">
        <v>306</v>
      </c>
      <c r="II98" t="s">
        <v>313</v>
      </c>
      <c r="IJ98">
        <v>0</v>
      </c>
      <c r="IK98" t="s">
        <v>2332</v>
      </c>
      <c r="IL98">
        <v>0</v>
      </c>
      <c r="IM98">
        <v>2.7E-2</v>
      </c>
      <c r="IN98" t="s">
        <v>2332</v>
      </c>
    </row>
    <row r="99" spans="1:248">
      <c r="A99">
        <v>90</v>
      </c>
      <c r="B99" t="s">
        <v>1045</v>
      </c>
      <c r="C99" t="s">
        <v>1046</v>
      </c>
      <c r="D99" t="s">
        <v>942</v>
      </c>
      <c r="E99" t="s">
        <v>1047</v>
      </c>
      <c r="F99" t="s">
        <v>1048</v>
      </c>
      <c r="G99" t="s">
        <v>522</v>
      </c>
      <c r="H99" t="s">
        <v>1049</v>
      </c>
      <c r="I99" t="s">
        <v>1050</v>
      </c>
      <c r="J99" t="s">
        <v>313</v>
      </c>
      <c r="K99" t="s">
        <v>313</v>
      </c>
      <c r="L99" t="s">
        <v>313</v>
      </c>
      <c r="M99">
        <v>97</v>
      </c>
      <c r="N99">
        <v>10062.421</v>
      </c>
      <c r="O99" t="s">
        <v>314</v>
      </c>
      <c r="R99" t="s">
        <v>313</v>
      </c>
      <c r="S99">
        <v>2338.9949999999999</v>
      </c>
      <c r="T99" t="s">
        <v>315</v>
      </c>
      <c r="W99" t="s">
        <v>313</v>
      </c>
      <c r="X99">
        <v>317.39600000000002</v>
      </c>
      <c r="Y99" t="s">
        <v>316</v>
      </c>
      <c r="AB99" t="s">
        <v>313</v>
      </c>
      <c r="AC99">
        <v>5410.5020000000004</v>
      </c>
      <c r="AD99" t="s">
        <v>317</v>
      </c>
      <c r="AG99" t="s">
        <v>313</v>
      </c>
      <c r="AH99">
        <v>3211.4409999999998</v>
      </c>
      <c r="AI99" t="s">
        <v>318</v>
      </c>
      <c r="AL99" t="s">
        <v>313</v>
      </c>
      <c r="AM99">
        <v>0</v>
      </c>
      <c r="AN99" t="s">
        <v>319</v>
      </c>
      <c r="AO99">
        <v>100</v>
      </c>
      <c r="AP99">
        <v>1016.899</v>
      </c>
      <c r="AQ99" t="s">
        <v>319</v>
      </c>
      <c r="AR99">
        <v>3063.8380000000002</v>
      </c>
      <c r="AS99" t="s">
        <v>616</v>
      </c>
      <c r="AV99" t="s">
        <v>313</v>
      </c>
      <c r="AW99">
        <v>1574</v>
      </c>
      <c r="AX99" t="s">
        <v>306</v>
      </c>
      <c r="BA99" t="s">
        <v>313</v>
      </c>
      <c r="BB99">
        <v>937.07100000000003</v>
      </c>
      <c r="BC99" t="s">
        <v>322</v>
      </c>
      <c r="BF99" t="s">
        <v>313</v>
      </c>
      <c r="BG99">
        <v>62.512</v>
      </c>
      <c r="BH99" t="s">
        <v>1020</v>
      </c>
      <c r="BK99" t="s">
        <v>313</v>
      </c>
      <c r="BL99">
        <v>1858.52</v>
      </c>
      <c r="BM99" t="s">
        <v>540</v>
      </c>
      <c r="BP99" t="s">
        <v>313</v>
      </c>
      <c r="BQ99">
        <v>3984.4029999999998</v>
      </c>
      <c r="BR99" t="s">
        <v>374</v>
      </c>
      <c r="BU99" t="s">
        <v>313</v>
      </c>
      <c r="BV99">
        <v>1123.9960000000001</v>
      </c>
      <c r="BW99" t="s">
        <v>618</v>
      </c>
      <c r="BZ99" t="s">
        <v>313</v>
      </c>
      <c r="CA99">
        <v>125.42400000000001</v>
      </c>
      <c r="CB99" t="s">
        <v>542</v>
      </c>
      <c r="CE99" t="s">
        <v>313</v>
      </c>
      <c r="CF99">
        <v>924.69100000000003</v>
      </c>
      <c r="CG99" t="s">
        <v>328</v>
      </c>
      <c r="CJ99" t="s">
        <v>313</v>
      </c>
      <c r="CK99">
        <v>1635.63</v>
      </c>
      <c r="CL99" t="s">
        <v>328</v>
      </c>
      <c r="CO99" t="s">
        <v>313</v>
      </c>
      <c r="CP99">
        <v>625.63800000000003</v>
      </c>
      <c r="CQ99" t="s">
        <v>794</v>
      </c>
      <c r="CT99" t="s">
        <v>313</v>
      </c>
      <c r="CU99">
        <v>686.42100000000005</v>
      </c>
      <c r="CV99" t="s">
        <v>313</v>
      </c>
      <c r="CY99" t="s">
        <v>313</v>
      </c>
      <c r="CZ99">
        <v>3673.7860000000001</v>
      </c>
      <c r="DA99" t="s">
        <v>313</v>
      </c>
      <c r="DD99" t="s">
        <v>313</v>
      </c>
      <c r="DE99">
        <v>175.86699999999999</v>
      </c>
      <c r="DF99" t="s">
        <v>347</v>
      </c>
      <c r="DI99" t="s">
        <v>313</v>
      </c>
      <c r="DJ99">
        <v>3889.828</v>
      </c>
      <c r="DK99" t="s">
        <v>341</v>
      </c>
      <c r="DN99" t="s">
        <v>313</v>
      </c>
      <c r="DO99">
        <v>1072.2339999999999</v>
      </c>
      <c r="DP99" t="s">
        <v>418</v>
      </c>
      <c r="DS99" t="s">
        <v>313</v>
      </c>
      <c r="DT99">
        <v>132.96100000000001</v>
      </c>
      <c r="DU99" t="s">
        <v>332</v>
      </c>
      <c r="DX99" t="s">
        <v>313</v>
      </c>
      <c r="DY99">
        <v>2829.989</v>
      </c>
      <c r="DZ99" t="s">
        <v>328</v>
      </c>
      <c r="EC99" t="s">
        <v>313</v>
      </c>
      <c r="ED99">
        <v>5566.8059999999996</v>
      </c>
      <c r="EE99" t="s">
        <v>306</v>
      </c>
      <c r="EH99" t="s">
        <v>313</v>
      </c>
      <c r="EI99">
        <v>138.80799999999999</v>
      </c>
      <c r="EJ99" t="s">
        <v>333</v>
      </c>
      <c r="EM99" t="s">
        <v>313</v>
      </c>
      <c r="EN99">
        <v>467.22300000000001</v>
      </c>
      <c r="EO99" t="s">
        <v>494</v>
      </c>
      <c r="ER99" t="s">
        <v>313</v>
      </c>
      <c r="ES99">
        <v>167.18899999999999</v>
      </c>
      <c r="ET99" t="s">
        <v>313</v>
      </c>
      <c r="EW99" t="s">
        <v>313</v>
      </c>
      <c r="EX99">
        <v>3612.7269999999999</v>
      </c>
      <c r="EY99" t="s">
        <v>313</v>
      </c>
      <c r="FB99" t="s">
        <v>313</v>
      </c>
      <c r="FC99">
        <v>4044.009</v>
      </c>
      <c r="FD99" t="s">
        <v>376</v>
      </c>
      <c r="FG99" t="s">
        <v>313</v>
      </c>
      <c r="FH99">
        <v>5771.5730000000003</v>
      </c>
      <c r="FI99" t="s">
        <v>328</v>
      </c>
      <c r="FL99" t="s">
        <v>313</v>
      </c>
      <c r="FM99">
        <v>1883.4290000000001</v>
      </c>
      <c r="FN99" t="s">
        <v>328</v>
      </c>
      <c r="FQ99" t="s">
        <v>313</v>
      </c>
      <c r="FR99">
        <v>5069.415</v>
      </c>
      <c r="FS99" t="s">
        <v>349</v>
      </c>
      <c r="FV99" t="s">
        <v>313</v>
      </c>
      <c r="FW99">
        <v>13.82</v>
      </c>
      <c r="FX99" t="s">
        <v>328</v>
      </c>
      <c r="GA99" t="s">
        <v>313</v>
      </c>
      <c r="GB99">
        <v>1965.42</v>
      </c>
      <c r="GC99" t="s">
        <v>529</v>
      </c>
      <c r="GF99" t="s">
        <v>313</v>
      </c>
      <c r="GG99">
        <v>4099.3090000000002</v>
      </c>
      <c r="GH99" t="s">
        <v>328</v>
      </c>
      <c r="GK99" t="s">
        <v>313</v>
      </c>
      <c r="GL99">
        <v>3024.924</v>
      </c>
      <c r="GM99" t="s">
        <v>337</v>
      </c>
      <c r="GP99" t="s">
        <v>313</v>
      </c>
      <c r="GQ99">
        <v>3728.3879999999999</v>
      </c>
      <c r="GR99" t="s">
        <v>502</v>
      </c>
      <c r="GU99" t="s">
        <v>313</v>
      </c>
      <c r="GV99">
        <v>0</v>
      </c>
      <c r="GW99" t="s">
        <v>313</v>
      </c>
      <c r="GX99">
        <v>100</v>
      </c>
      <c r="GY99">
        <v>1016.899</v>
      </c>
      <c r="GZ99" t="s">
        <v>313</v>
      </c>
      <c r="HA99">
        <v>18918.541000000001</v>
      </c>
      <c r="HB99" t="s">
        <v>339</v>
      </c>
      <c r="HE99" t="s">
        <v>313</v>
      </c>
      <c r="HF99">
        <v>3297.1849999999999</v>
      </c>
      <c r="HG99" t="s">
        <v>328</v>
      </c>
      <c r="HJ99" t="s">
        <v>313</v>
      </c>
      <c r="HK99">
        <v>3806.17</v>
      </c>
      <c r="HL99" t="s">
        <v>328</v>
      </c>
      <c r="HO99" t="s">
        <v>313</v>
      </c>
      <c r="HP99">
        <v>1142.692</v>
      </c>
      <c r="HQ99" t="s">
        <v>328</v>
      </c>
      <c r="HT99" t="s">
        <v>313</v>
      </c>
      <c r="HU99">
        <v>15201.143</v>
      </c>
      <c r="HV99" t="s">
        <v>340</v>
      </c>
      <c r="HY99" t="s">
        <v>313</v>
      </c>
      <c r="HZ99">
        <v>3735.549</v>
      </c>
      <c r="IA99" t="s">
        <v>327</v>
      </c>
      <c r="ID99" t="s">
        <v>313</v>
      </c>
      <c r="IE99">
        <v>3023.0819999999999</v>
      </c>
      <c r="IF99" t="s">
        <v>306</v>
      </c>
      <c r="II99" t="s">
        <v>313</v>
      </c>
      <c r="IJ99">
        <v>312.41199999999998</v>
      </c>
      <c r="IK99" t="s">
        <v>2332</v>
      </c>
      <c r="IN99" t="s">
        <v>313</v>
      </c>
    </row>
    <row r="100" spans="1:248">
      <c r="A100">
        <v>91</v>
      </c>
      <c r="B100" t="s">
        <v>1051</v>
      </c>
      <c r="C100" t="s">
        <v>1052</v>
      </c>
      <c r="D100" t="s">
        <v>579</v>
      </c>
      <c r="E100" t="s">
        <v>1053</v>
      </c>
      <c r="F100" t="s">
        <v>1054</v>
      </c>
      <c r="G100" t="s">
        <v>522</v>
      </c>
      <c r="H100" t="s">
        <v>1055</v>
      </c>
      <c r="I100" t="s">
        <v>1056</v>
      </c>
      <c r="J100" t="s">
        <v>313</v>
      </c>
      <c r="K100" t="s">
        <v>313</v>
      </c>
      <c r="L100" t="s">
        <v>313</v>
      </c>
      <c r="M100">
        <v>98</v>
      </c>
      <c r="N100">
        <v>10452.378000000001</v>
      </c>
      <c r="O100" t="s">
        <v>314</v>
      </c>
      <c r="R100" t="s">
        <v>313</v>
      </c>
      <c r="S100">
        <v>2390.9470000000001</v>
      </c>
      <c r="T100" t="s">
        <v>315</v>
      </c>
      <c r="W100" t="s">
        <v>313</v>
      </c>
      <c r="X100">
        <v>211.44800000000001</v>
      </c>
      <c r="Y100" t="s">
        <v>316</v>
      </c>
      <c r="AB100" t="s">
        <v>313</v>
      </c>
      <c r="AC100">
        <v>5792.2309999999998</v>
      </c>
      <c r="AD100" t="s">
        <v>317</v>
      </c>
      <c r="AG100" t="s">
        <v>313</v>
      </c>
      <c r="AH100">
        <v>3597.06</v>
      </c>
      <c r="AI100" t="s">
        <v>318</v>
      </c>
      <c r="AL100" t="s">
        <v>313</v>
      </c>
      <c r="AM100">
        <v>0</v>
      </c>
      <c r="AN100" t="s">
        <v>319</v>
      </c>
      <c r="AO100">
        <v>100</v>
      </c>
      <c r="AP100">
        <v>1122.6990000000001</v>
      </c>
      <c r="AQ100" t="s">
        <v>319</v>
      </c>
      <c r="AR100">
        <v>2741.0920000000001</v>
      </c>
      <c r="AS100" t="s">
        <v>616</v>
      </c>
      <c r="AV100" t="s">
        <v>313</v>
      </c>
      <c r="AW100">
        <v>1565.53</v>
      </c>
      <c r="AX100" t="s">
        <v>306</v>
      </c>
      <c r="BA100" t="s">
        <v>313</v>
      </c>
      <c r="BB100">
        <v>548.89599999999996</v>
      </c>
      <c r="BC100" t="s">
        <v>322</v>
      </c>
      <c r="BF100" t="s">
        <v>313</v>
      </c>
      <c r="BG100">
        <v>161.56200000000001</v>
      </c>
      <c r="BH100" t="s">
        <v>542</v>
      </c>
      <c r="BK100" t="s">
        <v>313</v>
      </c>
      <c r="BL100">
        <v>2077.4699999999998</v>
      </c>
      <c r="BM100" t="s">
        <v>540</v>
      </c>
      <c r="BP100" t="s">
        <v>313</v>
      </c>
      <c r="BQ100">
        <v>4315.4920000000002</v>
      </c>
      <c r="BR100" t="s">
        <v>374</v>
      </c>
      <c r="BU100" t="s">
        <v>313</v>
      </c>
      <c r="BV100">
        <v>1383.6980000000001</v>
      </c>
      <c r="BW100" t="s">
        <v>618</v>
      </c>
      <c r="BZ100" t="s">
        <v>313</v>
      </c>
      <c r="CA100">
        <v>217.78100000000001</v>
      </c>
      <c r="CB100" t="s">
        <v>542</v>
      </c>
      <c r="CE100" t="s">
        <v>313</v>
      </c>
      <c r="CF100">
        <v>536.76400000000001</v>
      </c>
      <c r="CG100" t="s">
        <v>328</v>
      </c>
      <c r="CJ100" t="s">
        <v>313</v>
      </c>
      <c r="CK100">
        <v>1789.528</v>
      </c>
      <c r="CL100" t="s">
        <v>328</v>
      </c>
      <c r="CO100" t="s">
        <v>313</v>
      </c>
      <c r="CP100">
        <v>766.05899999999997</v>
      </c>
      <c r="CQ100" t="s">
        <v>619</v>
      </c>
      <c r="CT100" t="s">
        <v>313</v>
      </c>
      <c r="CU100">
        <v>522.92700000000002</v>
      </c>
      <c r="CV100" t="s">
        <v>313</v>
      </c>
      <c r="CY100" t="s">
        <v>313</v>
      </c>
      <c r="CZ100">
        <v>4014.1329999999998</v>
      </c>
      <c r="DA100" t="s">
        <v>313</v>
      </c>
      <c r="DD100" t="s">
        <v>313</v>
      </c>
      <c r="DE100">
        <v>0.55400000000000005</v>
      </c>
      <c r="DF100" t="s">
        <v>347</v>
      </c>
      <c r="DI100" t="s">
        <v>313</v>
      </c>
      <c r="DJ100">
        <v>4214.4740000000002</v>
      </c>
      <c r="DK100" t="s">
        <v>341</v>
      </c>
      <c r="DN100" t="s">
        <v>313</v>
      </c>
      <c r="DO100">
        <v>719.17200000000003</v>
      </c>
      <c r="DP100" t="s">
        <v>418</v>
      </c>
      <c r="DS100" t="s">
        <v>313</v>
      </c>
      <c r="DT100">
        <v>0</v>
      </c>
      <c r="DU100" t="s">
        <v>332</v>
      </c>
      <c r="DV100">
        <v>15.33</v>
      </c>
      <c r="DW100">
        <v>172.107</v>
      </c>
      <c r="DX100" t="s">
        <v>332</v>
      </c>
      <c r="DY100">
        <v>3154.3310000000001</v>
      </c>
      <c r="DZ100" t="s">
        <v>328</v>
      </c>
      <c r="EC100" t="s">
        <v>313</v>
      </c>
      <c r="ED100">
        <v>5826.0119999999997</v>
      </c>
      <c r="EE100" t="s">
        <v>306</v>
      </c>
      <c r="EH100" t="s">
        <v>313</v>
      </c>
      <c r="EI100">
        <v>394.32499999999999</v>
      </c>
      <c r="EJ100" t="s">
        <v>333</v>
      </c>
      <c r="EM100" t="s">
        <v>313</v>
      </c>
      <c r="EN100">
        <v>131.81200000000001</v>
      </c>
      <c r="EO100" t="s">
        <v>494</v>
      </c>
      <c r="ER100" t="s">
        <v>313</v>
      </c>
      <c r="ES100">
        <v>493.72500000000002</v>
      </c>
      <c r="ET100" t="s">
        <v>313</v>
      </c>
      <c r="EW100" t="s">
        <v>313</v>
      </c>
      <c r="EX100">
        <v>3926.5909999999999</v>
      </c>
      <c r="EY100" t="s">
        <v>313</v>
      </c>
      <c r="FB100" t="s">
        <v>313</v>
      </c>
      <c r="FC100">
        <v>3864.2379999999998</v>
      </c>
      <c r="FD100" t="s">
        <v>376</v>
      </c>
      <c r="FG100" t="s">
        <v>313</v>
      </c>
      <c r="FH100">
        <v>6161.1760000000004</v>
      </c>
      <c r="FI100" t="s">
        <v>328</v>
      </c>
      <c r="FL100" t="s">
        <v>313</v>
      </c>
      <c r="FM100">
        <v>1812.3879999999999</v>
      </c>
      <c r="FN100" t="s">
        <v>328</v>
      </c>
      <c r="FQ100" t="s">
        <v>313</v>
      </c>
      <c r="FR100">
        <v>5185.4520000000002</v>
      </c>
      <c r="FS100" t="s">
        <v>349</v>
      </c>
      <c r="FV100" t="s">
        <v>313</v>
      </c>
      <c r="FW100">
        <v>333.83199999999999</v>
      </c>
      <c r="FX100" t="s">
        <v>328</v>
      </c>
      <c r="GA100" t="s">
        <v>313</v>
      </c>
      <c r="GB100">
        <v>2214.4830000000002</v>
      </c>
      <c r="GC100" t="s">
        <v>529</v>
      </c>
      <c r="GF100" t="s">
        <v>313</v>
      </c>
      <c r="GG100">
        <v>3735.2370000000001</v>
      </c>
      <c r="GH100" t="s">
        <v>328</v>
      </c>
      <c r="GK100" t="s">
        <v>313</v>
      </c>
      <c r="GL100">
        <v>3418.6419999999998</v>
      </c>
      <c r="GM100" t="s">
        <v>337</v>
      </c>
      <c r="GP100" t="s">
        <v>313</v>
      </c>
      <c r="GQ100">
        <v>4048.4940000000001</v>
      </c>
      <c r="GR100" t="s">
        <v>502</v>
      </c>
      <c r="GU100" t="s">
        <v>313</v>
      </c>
      <c r="GV100">
        <v>0</v>
      </c>
      <c r="GW100" t="s">
        <v>313</v>
      </c>
      <c r="GX100">
        <v>100</v>
      </c>
      <c r="GY100">
        <v>1122.6980000000001</v>
      </c>
      <c r="GZ100" t="s">
        <v>313</v>
      </c>
      <c r="HA100">
        <v>19076.401999999998</v>
      </c>
      <c r="HB100" t="s">
        <v>339</v>
      </c>
      <c r="HE100" t="s">
        <v>313</v>
      </c>
      <c r="HF100">
        <v>3453.6860000000001</v>
      </c>
      <c r="HG100" t="s">
        <v>328</v>
      </c>
      <c r="HJ100" t="s">
        <v>313</v>
      </c>
      <c r="HK100">
        <v>4118.098</v>
      </c>
      <c r="HL100" t="s">
        <v>328</v>
      </c>
      <c r="HO100" t="s">
        <v>313</v>
      </c>
      <c r="HP100">
        <v>951.88499999999999</v>
      </c>
      <c r="HQ100" t="s">
        <v>328</v>
      </c>
      <c r="HT100" t="s">
        <v>313</v>
      </c>
      <c r="HU100">
        <v>15370.285</v>
      </c>
      <c r="HV100" t="s">
        <v>340</v>
      </c>
      <c r="HY100" t="s">
        <v>313</v>
      </c>
      <c r="HZ100">
        <v>4126.2780000000002</v>
      </c>
      <c r="IA100" t="s">
        <v>327</v>
      </c>
      <c r="ID100" t="s">
        <v>313</v>
      </c>
      <c r="IE100">
        <v>3416.8780000000002</v>
      </c>
      <c r="IF100" t="s">
        <v>306</v>
      </c>
      <c r="II100" t="s">
        <v>313</v>
      </c>
      <c r="IJ100">
        <v>389.61599999999999</v>
      </c>
      <c r="IK100" t="s">
        <v>2332</v>
      </c>
      <c r="IN100" t="s">
        <v>313</v>
      </c>
    </row>
    <row r="101" spans="1:248">
      <c r="A101">
        <v>92</v>
      </c>
      <c r="B101" t="s">
        <v>1057</v>
      </c>
      <c r="C101" t="s">
        <v>1058</v>
      </c>
      <c r="D101" t="s">
        <v>762</v>
      </c>
      <c r="E101" t="s">
        <v>1059</v>
      </c>
      <c r="F101" t="s">
        <v>1060</v>
      </c>
      <c r="G101" t="s">
        <v>522</v>
      </c>
      <c r="H101" t="s">
        <v>1061</v>
      </c>
      <c r="I101" t="s">
        <v>1062</v>
      </c>
      <c r="J101" t="s">
        <v>313</v>
      </c>
      <c r="K101" t="s">
        <v>313</v>
      </c>
      <c r="L101" t="s">
        <v>313</v>
      </c>
      <c r="M101">
        <v>99</v>
      </c>
      <c r="N101">
        <v>9088.2029999999995</v>
      </c>
      <c r="O101" t="s">
        <v>314</v>
      </c>
      <c r="R101" t="s">
        <v>313</v>
      </c>
      <c r="S101">
        <v>1616.441</v>
      </c>
      <c r="T101" t="s">
        <v>315</v>
      </c>
      <c r="W101" t="s">
        <v>313</v>
      </c>
      <c r="X101">
        <v>667.28499999999997</v>
      </c>
      <c r="Y101" t="s">
        <v>316</v>
      </c>
      <c r="AB101" t="s">
        <v>313</v>
      </c>
      <c r="AC101">
        <v>3884.2379999999998</v>
      </c>
      <c r="AD101" t="s">
        <v>317</v>
      </c>
      <c r="AG101" t="s">
        <v>313</v>
      </c>
      <c r="AH101">
        <v>1639.11</v>
      </c>
      <c r="AI101" t="s">
        <v>318</v>
      </c>
      <c r="AL101" t="s">
        <v>313</v>
      </c>
      <c r="AM101">
        <v>0</v>
      </c>
      <c r="AN101" t="s">
        <v>319</v>
      </c>
      <c r="AO101">
        <v>100</v>
      </c>
      <c r="AP101">
        <v>1702.9860000000001</v>
      </c>
      <c r="AQ101" t="s">
        <v>319</v>
      </c>
      <c r="AR101">
        <v>1740.1790000000001</v>
      </c>
      <c r="AS101" t="s">
        <v>402</v>
      </c>
      <c r="AV101" t="s">
        <v>313</v>
      </c>
      <c r="AW101">
        <v>1344.9829999999999</v>
      </c>
      <c r="AX101" t="s">
        <v>306</v>
      </c>
      <c r="BA101" t="s">
        <v>313</v>
      </c>
      <c r="BB101">
        <v>721.94200000000001</v>
      </c>
      <c r="BC101" t="s">
        <v>322</v>
      </c>
      <c r="BF101" t="s">
        <v>313</v>
      </c>
      <c r="BG101">
        <v>425.267</v>
      </c>
      <c r="BH101" t="s">
        <v>1063</v>
      </c>
      <c r="BK101" t="s">
        <v>313</v>
      </c>
      <c r="BL101">
        <v>264.512</v>
      </c>
      <c r="BM101" t="s">
        <v>824</v>
      </c>
      <c r="BP101" t="s">
        <v>313</v>
      </c>
      <c r="BQ101">
        <v>2205.8380000000002</v>
      </c>
      <c r="BR101" t="s">
        <v>374</v>
      </c>
      <c r="BU101" t="s">
        <v>313</v>
      </c>
      <c r="BV101">
        <v>422.94</v>
      </c>
      <c r="BW101" t="s">
        <v>602</v>
      </c>
      <c r="BZ101" t="s">
        <v>313</v>
      </c>
      <c r="CA101">
        <v>1737.5889999999999</v>
      </c>
      <c r="CB101" t="s">
        <v>542</v>
      </c>
      <c r="CE101" t="s">
        <v>313</v>
      </c>
      <c r="CF101">
        <v>121.444</v>
      </c>
      <c r="CG101" t="s">
        <v>328</v>
      </c>
      <c r="CJ101" t="s">
        <v>313</v>
      </c>
      <c r="CK101">
        <v>290.93400000000003</v>
      </c>
      <c r="CL101" t="s">
        <v>328</v>
      </c>
      <c r="CO101" t="s">
        <v>313</v>
      </c>
      <c r="CP101">
        <v>572.04999999999995</v>
      </c>
      <c r="CQ101" t="s">
        <v>543</v>
      </c>
      <c r="CT101" t="s">
        <v>313</v>
      </c>
      <c r="CU101">
        <v>1737.1610000000001</v>
      </c>
      <c r="CV101" t="s">
        <v>313</v>
      </c>
      <c r="CY101" t="s">
        <v>313</v>
      </c>
      <c r="CZ101">
        <v>1902.7860000000001</v>
      </c>
      <c r="DA101" t="s">
        <v>313</v>
      </c>
      <c r="DD101" t="s">
        <v>313</v>
      </c>
      <c r="DE101">
        <v>1587.585</v>
      </c>
      <c r="DF101" t="s">
        <v>347</v>
      </c>
      <c r="DI101" t="s">
        <v>313</v>
      </c>
      <c r="DJ101">
        <v>2101.1509999999998</v>
      </c>
      <c r="DK101" t="s">
        <v>341</v>
      </c>
      <c r="DN101" t="s">
        <v>313</v>
      </c>
      <c r="DO101">
        <v>1377.067</v>
      </c>
      <c r="DP101" t="s">
        <v>418</v>
      </c>
      <c r="DS101" t="s">
        <v>313</v>
      </c>
      <c r="DT101">
        <v>703.4</v>
      </c>
      <c r="DU101" t="s">
        <v>332</v>
      </c>
      <c r="DX101" t="s">
        <v>313</v>
      </c>
      <c r="DY101">
        <v>1043.1780000000001</v>
      </c>
      <c r="DZ101" t="s">
        <v>328</v>
      </c>
      <c r="EC101" t="s">
        <v>313</v>
      </c>
      <c r="ED101">
        <v>5517.5460000000003</v>
      </c>
      <c r="EE101" t="s">
        <v>306</v>
      </c>
      <c r="EH101" t="s">
        <v>313</v>
      </c>
      <c r="EI101">
        <v>727.78200000000004</v>
      </c>
      <c r="EJ101" t="s">
        <v>364</v>
      </c>
      <c r="EM101" t="s">
        <v>313</v>
      </c>
      <c r="EN101">
        <v>1967.8869999999999</v>
      </c>
      <c r="EO101" t="s">
        <v>494</v>
      </c>
      <c r="ER101" t="s">
        <v>313</v>
      </c>
      <c r="ES101">
        <v>1729.95</v>
      </c>
      <c r="ET101" t="s">
        <v>313</v>
      </c>
      <c r="EW101" t="s">
        <v>313</v>
      </c>
      <c r="EX101">
        <v>1809.9590000000001</v>
      </c>
      <c r="EY101" t="s">
        <v>313</v>
      </c>
      <c r="FB101" t="s">
        <v>313</v>
      </c>
      <c r="FC101">
        <v>5758.39</v>
      </c>
      <c r="FD101" t="s">
        <v>376</v>
      </c>
      <c r="FG101" t="s">
        <v>313</v>
      </c>
      <c r="FH101">
        <v>4917.7120000000004</v>
      </c>
      <c r="FI101" t="s">
        <v>328</v>
      </c>
      <c r="FL101" t="s">
        <v>313</v>
      </c>
      <c r="FM101">
        <v>456.15199999999999</v>
      </c>
      <c r="FN101" t="s">
        <v>328</v>
      </c>
      <c r="FQ101" t="s">
        <v>313</v>
      </c>
      <c r="FR101">
        <v>3669.66</v>
      </c>
      <c r="FS101" t="s">
        <v>341</v>
      </c>
      <c r="FV101" t="s">
        <v>313</v>
      </c>
      <c r="FW101">
        <v>268.98899999999998</v>
      </c>
      <c r="FX101" t="s">
        <v>328</v>
      </c>
      <c r="GA101" t="s">
        <v>313</v>
      </c>
      <c r="GB101">
        <v>414.06799999999998</v>
      </c>
      <c r="GC101" t="s">
        <v>529</v>
      </c>
      <c r="GF101" t="s">
        <v>313</v>
      </c>
      <c r="GG101">
        <v>5248.616</v>
      </c>
      <c r="GH101" t="s">
        <v>328</v>
      </c>
      <c r="GK101" t="s">
        <v>313</v>
      </c>
      <c r="GL101">
        <v>1967.7349999999999</v>
      </c>
      <c r="GM101" t="s">
        <v>337</v>
      </c>
      <c r="GP101" t="s">
        <v>313</v>
      </c>
      <c r="GQ101">
        <v>1932.9</v>
      </c>
      <c r="GR101" t="s">
        <v>502</v>
      </c>
      <c r="GU101" t="s">
        <v>313</v>
      </c>
      <c r="GV101">
        <v>0</v>
      </c>
      <c r="GW101" t="s">
        <v>313</v>
      </c>
      <c r="GX101">
        <v>100</v>
      </c>
      <c r="GY101">
        <v>1702.9860000000001</v>
      </c>
      <c r="GZ101" t="s">
        <v>313</v>
      </c>
      <c r="HA101">
        <v>17309.804</v>
      </c>
      <c r="HB101" t="s">
        <v>339</v>
      </c>
      <c r="HE101" t="s">
        <v>313</v>
      </c>
      <c r="HF101">
        <v>2250.2449999999999</v>
      </c>
      <c r="HG101" t="s">
        <v>328</v>
      </c>
      <c r="HJ101" t="s">
        <v>313</v>
      </c>
      <c r="HK101">
        <v>2001.759</v>
      </c>
      <c r="HL101" t="s">
        <v>328</v>
      </c>
      <c r="HO101" t="s">
        <v>313</v>
      </c>
      <c r="HP101">
        <v>1373.259</v>
      </c>
      <c r="HQ101" t="s">
        <v>328</v>
      </c>
      <c r="HT101" t="s">
        <v>313</v>
      </c>
      <c r="HU101">
        <v>15694.679</v>
      </c>
      <c r="HV101" t="s">
        <v>340</v>
      </c>
      <c r="HY101" t="s">
        <v>313</v>
      </c>
      <c r="HZ101">
        <v>2309.3330000000001</v>
      </c>
      <c r="IA101" t="s">
        <v>327</v>
      </c>
      <c r="ID101" t="s">
        <v>313</v>
      </c>
      <c r="IE101">
        <v>1762.2760000000001</v>
      </c>
      <c r="IF101" t="s">
        <v>306</v>
      </c>
      <c r="II101" t="s">
        <v>313</v>
      </c>
      <c r="IJ101">
        <v>264.65699999999998</v>
      </c>
      <c r="IK101" t="s">
        <v>2332</v>
      </c>
      <c r="IN101" t="s">
        <v>313</v>
      </c>
    </row>
    <row r="102" spans="1:248">
      <c r="A102">
        <v>95</v>
      </c>
      <c r="B102" t="s">
        <v>1064</v>
      </c>
      <c r="C102" t="s">
        <v>1065</v>
      </c>
      <c r="D102" t="s">
        <v>484</v>
      </c>
      <c r="E102" t="s">
        <v>1066</v>
      </c>
      <c r="F102" t="s">
        <v>1067</v>
      </c>
      <c r="G102" t="s">
        <v>522</v>
      </c>
      <c r="H102" t="s">
        <v>1068</v>
      </c>
      <c r="I102" t="s">
        <v>1069</v>
      </c>
      <c r="J102" t="s">
        <v>346</v>
      </c>
      <c r="K102" t="s">
        <v>313</v>
      </c>
      <c r="L102" t="s">
        <v>313</v>
      </c>
      <c r="M102">
        <v>100</v>
      </c>
      <c r="N102">
        <v>9054.0079999999998</v>
      </c>
      <c r="O102" t="s">
        <v>314</v>
      </c>
      <c r="R102" t="s">
        <v>313</v>
      </c>
      <c r="S102">
        <v>1982.769</v>
      </c>
      <c r="T102" t="s">
        <v>315</v>
      </c>
      <c r="W102" t="s">
        <v>313</v>
      </c>
      <c r="X102">
        <v>189.441</v>
      </c>
      <c r="Y102" t="s">
        <v>316</v>
      </c>
      <c r="AB102" t="s">
        <v>313</v>
      </c>
      <c r="AC102">
        <v>3589.5189999999998</v>
      </c>
      <c r="AD102" t="s">
        <v>317</v>
      </c>
      <c r="AG102" t="s">
        <v>313</v>
      </c>
      <c r="AH102">
        <v>651.92999999999995</v>
      </c>
      <c r="AI102" t="s">
        <v>525</v>
      </c>
      <c r="AL102" t="s">
        <v>313</v>
      </c>
      <c r="AM102">
        <v>0</v>
      </c>
      <c r="AN102" t="s">
        <v>319</v>
      </c>
      <c r="AO102">
        <v>100</v>
      </c>
      <c r="AP102">
        <v>390.90600000000001</v>
      </c>
      <c r="AQ102" t="s">
        <v>319</v>
      </c>
      <c r="AR102">
        <v>347.29700000000003</v>
      </c>
      <c r="AS102" t="s">
        <v>526</v>
      </c>
      <c r="AV102" t="s">
        <v>313</v>
      </c>
      <c r="AW102">
        <v>2994.1619999999998</v>
      </c>
      <c r="AX102" t="s">
        <v>306</v>
      </c>
      <c r="BA102" t="s">
        <v>313</v>
      </c>
      <c r="BB102">
        <v>297.46899999999999</v>
      </c>
      <c r="BC102" t="s">
        <v>322</v>
      </c>
      <c r="BF102" t="s">
        <v>313</v>
      </c>
      <c r="BG102">
        <v>84.397000000000006</v>
      </c>
      <c r="BH102" t="s">
        <v>1070</v>
      </c>
      <c r="BK102" t="s">
        <v>313</v>
      </c>
      <c r="BL102">
        <v>1517.646</v>
      </c>
      <c r="BM102" t="s">
        <v>449</v>
      </c>
      <c r="BP102" t="s">
        <v>313</v>
      </c>
      <c r="BQ102">
        <v>1861.87</v>
      </c>
      <c r="BR102" t="s">
        <v>374</v>
      </c>
      <c r="BU102" t="s">
        <v>313</v>
      </c>
      <c r="BV102">
        <v>1378.93</v>
      </c>
      <c r="BW102" t="s">
        <v>509</v>
      </c>
      <c r="BZ102" t="s">
        <v>313</v>
      </c>
      <c r="CA102">
        <v>780.95399999999995</v>
      </c>
      <c r="CB102" t="s">
        <v>584</v>
      </c>
      <c r="CE102" t="s">
        <v>313</v>
      </c>
      <c r="CF102">
        <v>297.47500000000002</v>
      </c>
      <c r="CG102" t="s">
        <v>328</v>
      </c>
      <c r="CJ102" t="s">
        <v>313</v>
      </c>
      <c r="CK102">
        <v>2212.8820000000001</v>
      </c>
      <c r="CL102" t="s">
        <v>328</v>
      </c>
      <c r="CO102" t="s">
        <v>313</v>
      </c>
      <c r="CP102">
        <v>148.45699999999999</v>
      </c>
      <c r="CQ102" t="s">
        <v>593</v>
      </c>
      <c r="CT102" t="s">
        <v>313</v>
      </c>
      <c r="CU102">
        <v>1391.9960000000001</v>
      </c>
      <c r="CV102" t="s">
        <v>313</v>
      </c>
      <c r="CY102" t="s">
        <v>313</v>
      </c>
      <c r="CZ102">
        <v>1427.241</v>
      </c>
      <c r="DA102" t="s">
        <v>313</v>
      </c>
      <c r="DD102" t="s">
        <v>313</v>
      </c>
      <c r="DE102">
        <v>832.83299999999997</v>
      </c>
      <c r="DF102" t="s">
        <v>330</v>
      </c>
      <c r="DI102" t="s">
        <v>313</v>
      </c>
      <c r="DJ102">
        <v>1792.5139999999999</v>
      </c>
      <c r="DK102" t="s">
        <v>306</v>
      </c>
      <c r="DN102" t="s">
        <v>313</v>
      </c>
      <c r="DO102">
        <v>1391.2280000000001</v>
      </c>
      <c r="DP102" t="s">
        <v>418</v>
      </c>
      <c r="DS102" t="s">
        <v>313</v>
      </c>
      <c r="DT102">
        <v>203.46700000000001</v>
      </c>
      <c r="DU102" t="s">
        <v>332</v>
      </c>
      <c r="DX102" t="s">
        <v>313</v>
      </c>
      <c r="DY102">
        <v>1855.7090000000001</v>
      </c>
      <c r="DZ102" t="s">
        <v>328</v>
      </c>
      <c r="EC102" t="s">
        <v>313</v>
      </c>
      <c r="ED102">
        <v>6660.95</v>
      </c>
      <c r="EE102" t="s">
        <v>306</v>
      </c>
      <c r="EH102" t="s">
        <v>313</v>
      </c>
      <c r="EI102">
        <v>741.60900000000004</v>
      </c>
      <c r="EJ102" t="s">
        <v>333</v>
      </c>
      <c r="EM102" t="s">
        <v>313</v>
      </c>
      <c r="EN102">
        <v>3581.9279999999999</v>
      </c>
      <c r="EO102" t="s">
        <v>394</v>
      </c>
      <c r="ER102" t="s">
        <v>313</v>
      </c>
      <c r="ES102">
        <v>244.40600000000001</v>
      </c>
      <c r="ET102" t="s">
        <v>313</v>
      </c>
      <c r="EW102" t="s">
        <v>313</v>
      </c>
      <c r="EX102">
        <v>1731.3689999999999</v>
      </c>
      <c r="EY102" t="s">
        <v>313</v>
      </c>
      <c r="FB102" t="s">
        <v>313</v>
      </c>
      <c r="FC102">
        <v>4095.2109999999998</v>
      </c>
      <c r="FD102" t="s">
        <v>335</v>
      </c>
      <c r="FG102" t="s">
        <v>313</v>
      </c>
      <c r="FH102">
        <v>5974.1090000000004</v>
      </c>
      <c r="FI102" t="s">
        <v>328</v>
      </c>
      <c r="FL102" t="s">
        <v>313</v>
      </c>
      <c r="FM102">
        <v>233.38200000000001</v>
      </c>
      <c r="FN102" t="s">
        <v>328</v>
      </c>
      <c r="FQ102" t="s">
        <v>313</v>
      </c>
      <c r="FR102">
        <v>755.99099999999999</v>
      </c>
      <c r="FS102" t="s">
        <v>341</v>
      </c>
      <c r="FV102" t="s">
        <v>313</v>
      </c>
      <c r="FW102">
        <v>107.839</v>
      </c>
      <c r="FX102" t="s">
        <v>328</v>
      </c>
      <c r="GA102" t="s">
        <v>313</v>
      </c>
      <c r="GB102">
        <v>2348.3539999999998</v>
      </c>
      <c r="GC102" t="s">
        <v>395</v>
      </c>
      <c r="GF102" t="s">
        <v>313</v>
      </c>
      <c r="GG102">
        <v>7061.7169999999996</v>
      </c>
      <c r="GH102" t="s">
        <v>328</v>
      </c>
      <c r="GK102" t="s">
        <v>313</v>
      </c>
      <c r="GL102">
        <v>785.31600000000003</v>
      </c>
      <c r="GM102" t="s">
        <v>416</v>
      </c>
      <c r="GP102" t="s">
        <v>313</v>
      </c>
      <c r="GQ102">
        <v>1595.5309999999999</v>
      </c>
      <c r="GR102" t="s">
        <v>510</v>
      </c>
      <c r="GU102" t="s">
        <v>313</v>
      </c>
      <c r="GV102">
        <v>0</v>
      </c>
      <c r="GW102" t="s">
        <v>313</v>
      </c>
      <c r="GX102">
        <v>100</v>
      </c>
      <c r="GY102">
        <v>390.90600000000001</v>
      </c>
      <c r="GZ102" t="s">
        <v>313</v>
      </c>
      <c r="HA102">
        <v>14256.492</v>
      </c>
      <c r="HB102" t="s">
        <v>339</v>
      </c>
      <c r="HE102" t="s">
        <v>313</v>
      </c>
      <c r="HF102">
        <v>935.68499999999995</v>
      </c>
      <c r="HG102" t="s">
        <v>328</v>
      </c>
      <c r="HJ102" t="s">
        <v>313</v>
      </c>
      <c r="HK102">
        <v>1472.636</v>
      </c>
      <c r="HL102" t="s">
        <v>328</v>
      </c>
      <c r="HO102" t="s">
        <v>313</v>
      </c>
      <c r="HP102">
        <v>734.81899999999996</v>
      </c>
      <c r="HQ102" t="s">
        <v>328</v>
      </c>
      <c r="HT102" t="s">
        <v>313</v>
      </c>
      <c r="HU102">
        <v>17862.241999999998</v>
      </c>
      <c r="HV102" t="s">
        <v>340</v>
      </c>
      <c r="HY102" t="s">
        <v>313</v>
      </c>
      <c r="HZ102">
        <v>2971.4850000000001</v>
      </c>
      <c r="IA102" t="s">
        <v>327</v>
      </c>
      <c r="ID102" t="s">
        <v>313</v>
      </c>
      <c r="IE102">
        <v>2120.1289999999999</v>
      </c>
      <c r="IF102" t="s">
        <v>306</v>
      </c>
      <c r="II102" t="s">
        <v>313</v>
      </c>
      <c r="IJ102">
        <v>294.589</v>
      </c>
      <c r="IK102" t="s">
        <v>2332</v>
      </c>
      <c r="IN102" t="s">
        <v>313</v>
      </c>
    </row>
    <row r="103" spans="1:248">
      <c r="A103">
        <v>96</v>
      </c>
      <c r="B103" t="s">
        <v>1071</v>
      </c>
      <c r="C103" t="s">
        <v>1072</v>
      </c>
      <c r="D103" t="s">
        <v>444</v>
      </c>
      <c r="E103" t="s">
        <v>1073</v>
      </c>
      <c r="F103" t="s">
        <v>1074</v>
      </c>
      <c r="G103" t="s">
        <v>522</v>
      </c>
      <c r="H103" t="s">
        <v>1075</v>
      </c>
      <c r="I103" t="s">
        <v>1076</v>
      </c>
      <c r="J103" t="s">
        <v>313</v>
      </c>
      <c r="K103" t="s">
        <v>313</v>
      </c>
      <c r="L103" t="s">
        <v>313</v>
      </c>
      <c r="M103">
        <v>101</v>
      </c>
      <c r="N103">
        <v>6668.125</v>
      </c>
      <c r="O103" t="s">
        <v>314</v>
      </c>
      <c r="R103" t="s">
        <v>313</v>
      </c>
      <c r="S103">
        <v>4919.1289999999999</v>
      </c>
      <c r="T103" t="s">
        <v>315</v>
      </c>
      <c r="W103" t="s">
        <v>313</v>
      </c>
      <c r="X103">
        <v>0</v>
      </c>
      <c r="Y103" t="s">
        <v>316</v>
      </c>
      <c r="Z103">
        <v>100</v>
      </c>
      <c r="AA103">
        <v>743.70899999999995</v>
      </c>
      <c r="AB103" t="s">
        <v>316</v>
      </c>
      <c r="AC103">
        <v>3513.2930000000001</v>
      </c>
      <c r="AD103" t="s">
        <v>317</v>
      </c>
      <c r="AG103" t="s">
        <v>313</v>
      </c>
      <c r="AH103">
        <v>62.101999999999997</v>
      </c>
      <c r="AI103" t="s">
        <v>318</v>
      </c>
      <c r="AL103" t="s">
        <v>313</v>
      </c>
      <c r="AM103">
        <v>1707.9870000000001</v>
      </c>
      <c r="AN103" t="s">
        <v>319</v>
      </c>
      <c r="AQ103" t="s">
        <v>313</v>
      </c>
      <c r="AR103">
        <v>3669.299</v>
      </c>
      <c r="AS103" t="s">
        <v>402</v>
      </c>
      <c r="AV103" t="s">
        <v>313</v>
      </c>
      <c r="AW103">
        <v>2266.998</v>
      </c>
      <c r="AX103" t="s">
        <v>341</v>
      </c>
      <c r="BA103" t="s">
        <v>313</v>
      </c>
      <c r="BB103">
        <v>1125.4100000000001</v>
      </c>
      <c r="BC103" t="s">
        <v>322</v>
      </c>
      <c r="BF103" t="s">
        <v>313</v>
      </c>
      <c r="BG103">
        <v>68.736999999999995</v>
      </c>
      <c r="BH103" t="s">
        <v>1077</v>
      </c>
      <c r="BK103" t="s">
        <v>313</v>
      </c>
      <c r="BL103">
        <v>3384.212</v>
      </c>
      <c r="BM103" t="s">
        <v>824</v>
      </c>
      <c r="BP103" t="s">
        <v>313</v>
      </c>
      <c r="BQ103">
        <v>3687.8290000000002</v>
      </c>
      <c r="BR103" t="s">
        <v>374</v>
      </c>
      <c r="BU103" t="s">
        <v>313</v>
      </c>
      <c r="BV103">
        <v>3362.5630000000001</v>
      </c>
      <c r="BW103" t="s">
        <v>938</v>
      </c>
      <c r="BZ103" t="s">
        <v>313</v>
      </c>
      <c r="CA103">
        <v>174.64</v>
      </c>
      <c r="CB103" t="s">
        <v>327</v>
      </c>
      <c r="CE103" t="s">
        <v>313</v>
      </c>
      <c r="CF103">
        <v>715.55100000000004</v>
      </c>
      <c r="CG103" t="s">
        <v>328</v>
      </c>
      <c r="CJ103" t="s">
        <v>313</v>
      </c>
      <c r="CK103">
        <v>2591.6689999999999</v>
      </c>
      <c r="CL103" t="s">
        <v>328</v>
      </c>
      <c r="CO103" t="s">
        <v>313</v>
      </c>
      <c r="CP103">
        <v>2422.6970000000001</v>
      </c>
      <c r="CQ103" t="s">
        <v>955</v>
      </c>
      <c r="CT103" t="s">
        <v>313</v>
      </c>
      <c r="CU103">
        <v>2507.636</v>
      </c>
      <c r="CV103" t="s">
        <v>313</v>
      </c>
      <c r="CY103" t="s">
        <v>313</v>
      </c>
      <c r="CZ103">
        <v>3092.9050000000002</v>
      </c>
      <c r="DA103" t="s">
        <v>313</v>
      </c>
      <c r="DD103" t="s">
        <v>313</v>
      </c>
      <c r="DE103">
        <v>57.323</v>
      </c>
      <c r="DF103" t="s">
        <v>347</v>
      </c>
      <c r="DI103" t="s">
        <v>313</v>
      </c>
      <c r="DJ103">
        <v>3738.527</v>
      </c>
      <c r="DK103" t="s">
        <v>341</v>
      </c>
      <c r="DN103" t="s">
        <v>313</v>
      </c>
      <c r="DO103">
        <v>1188.5740000000001</v>
      </c>
      <c r="DP103" t="s">
        <v>418</v>
      </c>
      <c r="DS103" t="s">
        <v>313</v>
      </c>
      <c r="DT103">
        <v>13.069000000000001</v>
      </c>
      <c r="DU103" t="s">
        <v>332</v>
      </c>
      <c r="DX103" t="s">
        <v>313</v>
      </c>
      <c r="DY103">
        <v>2971.7849999999999</v>
      </c>
      <c r="DZ103" t="s">
        <v>328</v>
      </c>
      <c r="EC103" t="s">
        <v>313</v>
      </c>
      <c r="ED103">
        <v>2277.9119999999998</v>
      </c>
      <c r="EE103" t="s">
        <v>306</v>
      </c>
      <c r="EH103" t="s">
        <v>313</v>
      </c>
      <c r="EI103">
        <v>98.902000000000001</v>
      </c>
      <c r="EJ103" t="s">
        <v>333</v>
      </c>
      <c r="EM103" t="s">
        <v>313</v>
      </c>
      <c r="EN103">
        <v>4005.6109999999999</v>
      </c>
      <c r="EO103" t="s">
        <v>494</v>
      </c>
      <c r="ER103" t="s">
        <v>313</v>
      </c>
      <c r="ES103">
        <v>3252.3110000000001</v>
      </c>
      <c r="ET103" t="s">
        <v>313</v>
      </c>
      <c r="EW103" t="s">
        <v>313</v>
      </c>
      <c r="EX103">
        <v>3736.9490000000001</v>
      </c>
      <c r="EY103" t="s">
        <v>313</v>
      </c>
      <c r="FB103" t="s">
        <v>313</v>
      </c>
      <c r="FC103">
        <v>5255.8370000000004</v>
      </c>
      <c r="FD103" t="s">
        <v>376</v>
      </c>
      <c r="FG103" t="s">
        <v>313</v>
      </c>
      <c r="FH103">
        <v>2450.6309999999999</v>
      </c>
      <c r="FI103" t="s">
        <v>328</v>
      </c>
      <c r="FL103" t="s">
        <v>313</v>
      </c>
      <c r="FM103">
        <v>3333.7719999999999</v>
      </c>
      <c r="FN103" t="s">
        <v>328</v>
      </c>
      <c r="FQ103" t="s">
        <v>313</v>
      </c>
      <c r="FR103">
        <v>4365.6679999999997</v>
      </c>
      <c r="FS103" t="s">
        <v>306</v>
      </c>
      <c r="FV103" t="s">
        <v>313</v>
      </c>
      <c r="FW103">
        <v>270.72800000000001</v>
      </c>
      <c r="FX103" t="s">
        <v>328</v>
      </c>
      <c r="GA103" t="s">
        <v>313</v>
      </c>
      <c r="GB103">
        <v>3495.3690000000001</v>
      </c>
      <c r="GC103" t="s">
        <v>336</v>
      </c>
      <c r="GF103" t="s">
        <v>313</v>
      </c>
      <c r="GG103">
        <v>7626.7340000000004</v>
      </c>
      <c r="GH103" t="s">
        <v>328</v>
      </c>
      <c r="GK103" t="s">
        <v>313</v>
      </c>
      <c r="GL103">
        <v>175.01499999999999</v>
      </c>
      <c r="GM103" t="s">
        <v>337</v>
      </c>
      <c r="GP103" t="s">
        <v>313</v>
      </c>
      <c r="GQ103">
        <v>3696.5239999999999</v>
      </c>
      <c r="GR103" t="s">
        <v>502</v>
      </c>
      <c r="GU103" t="s">
        <v>313</v>
      </c>
      <c r="GV103">
        <v>0</v>
      </c>
      <c r="GW103" t="s">
        <v>313</v>
      </c>
      <c r="GX103">
        <v>99.997</v>
      </c>
      <c r="GY103">
        <v>743.68600000000004</v>
      </c>
      <c r="GZ103" t="s">
        <v>313</v>
      </c>
      <c r="HA103">
        <v>19383.41</v>
      </c>
      <c r="HB103" t="s">
        <v>339</v>
      </c>
      <c r="HE103" t="s">
        <v>313</v>
      </c>
      <c r="HF103">
        <v>1372.857</v>
      </c>
      <c r="HG103" t="s">
        <v>328</v>
      </c>
      <c r="HJ103" t="s">
        <v>313</v>
      </c>
      <c r="HK103">
        <v>3861.5079999999998</v>
      </c>
      <c r="HL103" t="s">
        <v>328</v>
      </c>
      <c r="HO103" t="s">
        <v>313</v>
      </c>
      <c r="HP103">
        <v>0</v>
      </c>
      <c r="HQ103" t="s">
        <v>328</v>
      </c>
      <c r="HR103">
        <v>3.0000000000000001E-3</v>
      </c>
      <c r="HS103">
        <v>2.4E-2</v>
      </c>
      <c r="HT103" t="s">
        <v>328</v>
      </c>
      <c r="HU103">
        <v>12472.286</v>
      </c>
      <c r="HV103" t="s">
        <v>340</v>
      </c>
      <c r="HY103" t="s">
        <v>313</v>
      </c>
      <c r="HZ103">
        <v>913.46400000000006</v>
      </c>
      <c r="IA103" t="s">
        <v>327</v>
      </c>
      <c r="ID103" t="s">
        <v>313</v>
      </c>
      <c r="IE103">
        <v>10.077999999999999</v>
      </c>
      <c r="IF103" t="s">
        <v>306</v>
      </c>
      <c r="II103" t="s">
        <v>313</v>
      </c>
      <c r="IJ103">
        <v>13.021000000000001</v>
      </c>
      <c r="IK103" t="s">
        <v>2332</v>
      </c>
      <c r="IN103" t="s">
        <v>313</v>
      </c>
    </row>
    <row r="104" spans="1:248">
      <c r="A104">
        <v>97</v>
      </c>
      <c r="B104" t="s">
        <v>477</v>
      </c>
      <c r="C104" t="s">
        <v>1078</v>
      </c>
      <c r="D104" t="s">
        <v>1079</v>
      </c>
      <c r="E104" t="s">
        <v>1080</v>
      </c>
      <c r="F104" t="s">
        <v>1081</v>
      </c>
      <c r="G104" t="s">
        <v>522</v>
      </c>
      <c r="H104" t="s">
        <v>1082</v>
      </c>
      <c r="I104" t="s">
        <v>1083</v>
      </c>
      <c r="J104" t="s">
        <v>313</v>
      </c>
      <c r="K104" t="s">
        <v>313</v>
      </c>
      <c r="L104" t="s">
        <v>313</v>
      </c>
      <c r="M104">
        <v>102</v>
      </c>
      <c r="N104">
        <v>7879.1490000000003</v>
      </c>
      <c r="O104" t="s">
        <v>314</v>
      </c>
      <c r="R104" t="s">
        <v>313</v>
      </c>
      <c r="S104">
        <v>2727.7080000000001</v>
      </c>
      <c r="T104" t="s">
        <v>315</v>
      </c>
      <c r="W104" t="s">
        <v>313</v>
      </c>
      <c r="X104">
        <v>100.73699999999999</v>
      </c>
      <c r="Y104" t="s">
        <v>316</v>
      </c>
      <c r="AB104" t="s">
        <v>313</v>
      </c>
      <c r="AC104">
        <v>2370.6480000000001</v>
      </c>
      <c r="AD104" t="s">
        <v>317</v>
      </c>
      <c r="AG104" t="s">
        <v>313</v>
      </c>
      <c r="AH104">
        <v>928.66600000000005</v>
      </c>
      <c r="AI104" t="s">
        <v>525</v>
      </c>
      <c r="AL104" t="s">
        <v>313</v>
      </c>
      <c r="AM104">
        <v>0</v>
      </c>
      <c r="AN104" t="s">
        <v>319</v>
      </c>
      <c r="AO104">
        <v>100</v>
      </c>
      <c r="AP104">
        <v>1259.269</v>
      </c>
      <c r="AQ104" t="s">
        <v>319</v>
      </c>
      <c r="AR104">
        <v>533.89099999999996</v>
      </c>
      <c r="AS104" t="s">
        <v>469</v>
      </c>
      <c r="AV104" t="s">
        <v>313</v>
      </c>
      <c r="AW104">
        <v>2228.127</v>
      </c>
      <c r="AX104" t="s">
        <v>354</v>
      </c>
      <c r="BA104" t="s">
        <v>313</v>
      </c>
      <c r="BB104">
        <v>902.22500000000002</v>
      </c>
      <c r="BC104" t="s">
        <v>322</v>
      </c>
      <c r="BF104" t="s">
        <v>313</v>
      </c>
      <c r="BG104">
        <v>377.52</v>
      </c>
      <c r="BH104" t="s">
        <v>1084</v>
      </c>
      <c r="BK104" t="s">
        <v>313</v>
      </c>
      <c r="BL104">
        <v>394.86799999999999</v>
      </c>
      <c r="BM104" t="s">
        <v>449</v>
      </c>
      <c r="BP104" t="s">
        <v>313</v>
      </c>
      <c r="BQ104">
        <v>705.42200000000003</v>
      </c>
      <c r="BR104" t="s">
        <v>425</v>
      </c>
      <c r="BU104" t="s">
        <v>313</v>
      </c>
      <c r="BV104">
        <v>382.49200000000002</v>
      </c>
      <c r="BW104" t="s">
        <v>509</v>
      </c>
      <c r="BZ104" t="s">
        <v>313</v>
      </c>
      <c r="CA104">
        <v>185.10400000000001</v>
      </c>
      <c r="CB104" t="s">
        <v>584</v>
      </c>
      <c r="CE104" t="s">
        <v>313</v>
      </c>
      <c r="CF104">
        <v>213.32400000000001</v>
      </c>
      <c r="CG104" t="s">
        <v>328</v>
      </c>
      <c r="CJ104" t="s">
        <v>313</v>
      </c>
      <c r="CK104">
        <v>986.98500000000001</v>
      </c>
      <c r="CL104" t="s">
        <v>328</v>
      </c>
      <c r="CO104" t="s">
        <v>313</v>
      </c>
      <c r="CP104">
        <v>182.74600000000001</v>
      </c>
      <c r="CQ104" t="s">
        <v>470</v>
      </c>
      <c r="CT104" t="s">
        <v>313</v>
      </c>
      <c r="CU104">
        <v>557.50300000000004</v>
      </c>
      <c r="CV104" t="s">
        <v>313</v>
      </c>
      <c r="CY104" t="s">
        <v>313</v>
      </c>
      <c r="CZ104">
        <v>386.18599999999998</v>
      </c>
      <c r="DA104" t="s">
        <v>313</v>
      </c>
      <c r="DD104" t="s">
        <v>313</v>
      </c>
      <c r="DE104">
        <v>1116.8399999999999</v>
      </c>
      <c r="DF104" t="s">
        <v>330</v>
      </c>
      <c r="DI104" t="s">
        <v>313</v>
      </c>
      <c r="DJ104">
        <v>690.75900000000001</v>
      </c>
      <c r="DK104" t="s">
        <v>306</v>
      </c>
      <c r="DN104" t="s">
        <v>313</v>
      </c>
      <c r="DO104">
        <v>1429.31</v>
      </c>
      <c r="DP104" t="s">
        <v>321</v>
      </c>
      <c r="DS104" t="s">
        <v>313</v>
      </c>
      <c r="DT104">
        <v>125.986</v>
      </c>
      <c r="DU104" t="s">
        <v>332</v>
      </c>
      <c r="DX104" t="s">
        <v>313</v>
      </c>
      <c r="DY104">
        <v>1163.2739999999999</v>
      </c>
      <c r="DZ104" t="s">
        <v>328</v>
      </c>
      <c r="EC104" t="s">
        <v>313</v>
      </c>
      <c r="ED104">
        <v>5427.59</v>
      </c>
      <c r="EE104" t="s">
        <v>306</v>
      </c>
      <c r="EH104" t="s">
        <v>313</v>
      </c>
      <c r="EI104">
        <v>190.91300000000001</v>
      </c>
      <c r="EJ104" t="s">
        <v>333</v>
      </c>
      <c r="EM104" t="s">
        <v>313</v>
      </c>
      <c r="EN104">
        <v>3362.9760000000001</v>
      </c>
      <c r="EO104" t="s">
        <v>394</v>
      </c>
      <c r="ER104" t="s">
        <v>313</v>
      </c>
      <c r="ES104">
        <v>161.29</v>
      </c>
      <c r="ET104" t="s">
        <v>313</v>
      </c>
      <c r="EW104" t="s">
        <v>313</v>
      </c>
      <c r="EX104">
        <v>839.85699999999997</v>
      </c>
      <c r="EY104" t="s">
        <v>313</v>
      </c>
      <c r="FB104" t="s">
        <v>313</v>
      </c>
      <c r="FC104">
        <v>3940.2710000000002</v>
      </c>
      <c r="FD104" t="s">
        <v>335</v>
      </c>
      <c r="FG104" t="s">
        <v>313</v>
      </c>
      <c r="FH104">
        <v>4720.2929999999997</v>
      </c>
      <c r="FI104" t="s">
        <v>328</v>
      </c>
      <c r="FL104" t="s">
        <v>313</v>
      </c>
      <c r="FM104">
        <v>44.738999999999997</v>
      </c>
      <c r="FN104" t="s">
        <v>328</v>
      </c>
      <c r="FQ104" t="s">
        <v>313</v>
      </c>
      <c r="FR104">
        <v>1112.171</v>
      </c>
      <c r="FS104" t="s">
        <v>341</v>
      </c>
      <c r="FV104" t="s">
        <v>313</v>
      </c>
      <c r="FW104">
        <v>66.231999999999999</v>
      </c>
      <c r="FX104" t="s">
        <v>328</v>
      </c>
      <c r="GA104" t="s">
        <v>313</v>
      </c>
      <c r="GB104">
        <v>1092.078</v>
      </c>
      <c r="GC104" t="s">
        <v>395</v>
      </c>
      <c r="GF104" t="s">
        <v>313</v>
      </c>
      <c r="GG104">
        <v>7467.6980000000003</v>
      </c>
      <c r="GH104" t="s">
        <v>328</v>
      </c>
      <c r="GK104" t="s">
        <v>313</v>
      </c>
      <c r="GL104">
        <v>1120.2470000000001</v>
      </c>
      <c r="GM104" t="s">
        <v>416</v>
      </c>
      <c r="GP104" t="s">
        <v>313</v>
      </c>
      <c r="GQ104">
        <v>374.834</v>
      </c>
      <c r="GR104" t="s">
        <v>510</v>
      </c>
      <c r="GU104" t="s">
        <v>313</v>
      </c>
      <c r="GV104">
        <v>0</v>
      </c>
      <c r="GW104" t="s">
        <v>313</v>
      </c>
      <c r="GX104">
        <v>100</v>
      </c>
      <c r="GY104">
        <v>1259.269</v>
      </c>
      <c r="GZ104" t="s">
        <v>313</v>
      </c>
      <c r="HA104">
        <v>14957.895</v>
      </c>
      <c r="HB104" t="s">
        <v>339</v>
      </c>
      <c r="HE104" t="s">
        <v>313</v>
      </c>
      <c r="HF104">
        <v>604.25099999999998</v>
      </c>
      <c r="HG104" t="s">
        <v>328</v>
      </c>
      <c r="HJ104" t="s">
        <v>313</v>
      </c>
      <c r="HK104">
        <v>474.95299999999997</v>
      </c>
      <c r="HL104" t="s">
        <v>328</v>
      </c>
      <c r="HO104" t="s">
        <v>313</v>
      </c>
      <c r="HP104">
        <v>584.13199999999995</v>
      </c>
      <c r="HQ104" t="s">
        <v>328</v>
      </c>
      <c r="HT104" t="s">
        <v>313</v>
      </c>
      <c r="HU104">
        <v>16684.928</v>
      </c>
      <c r="HV104" t="s">
        <v>340</v>
      </c>
      <c r="HY104" t="s">
        <v>313</v>
      </c>
      <c r="HZ104">
        <v>1781.989</v>
      </c>
      <c r="IA104" t="s">
        <v>327</v>
      </c>
      <c r="ID104" t="s">
        <v>313</v>
      </c>
      <c r="IE104">
        <v>1066.9749999999999</v>
      </c>
      <c r="IF104" t="s">
        <v>306</v>
      </c>
      <c r="II104" t="s">
        <v>313</v>
      </c>
      <c r="IJ104">
        <v>108.212</v>
      </c>
      <c r="IK104" t="s">
        <v>2332</v>
      </c>
      <c r="IN104" t="s">
        <v>313</v>
      </c>
    </row>
    <row r="105" spans="1:248">
      <c r="A105">
        <v>98</v>
      </c>
      <c r="B105" t="s">
        <v>1085</v>
      </c>
      <c r="C105" t="s">
        <v>1086</v>
      </c>
      <c r="D105" t="s">
        <v>612</v>
      </c>
      <c r="E105" t="s">
        <v>1087</v>
      </c>
      <c r="F105" t="s">
        <v>1088</v>
      </c>
      <c r="G105" t="s">
        <v>522</v>
      </c>
      <c r="H105" t="s">
        <v>1089</v>
      </c>
      <c r="I105" t="s">
        <v>1090</v>
      </c>
      <c r="J105" t="s">
        <v>313</v>
      </c>
      <c r="K105" t="s">
        <v>313</v>
      </c>
      <c r="L105" t="s">
        <v>313</v>
      </c>
      <c r="M105">
        <v>103</v>
      </c>
      <c r="N105">
        <v>6737.4780000000001</v>
      </c>
      <c r="O105" t="s">
        <v>314</v>
      </c>
      <c r="R105" t="s">
        <v>313</v>
      </c>
      <c r="S105">
        <v>3842.7469999999998</v>
      </c>
      <c r="T105" t="s">
        <v>315</v>
      </c>
      <c r="W105" t="s">
        <v>313</v>
      </c>
      <c r="X105">
        <v>535.32600000000002</v>
      </c>
      <c r="Y105" t="s">
        <v>316</v>
      </c>
      <c r="AB105" t="s">
        <v>313</v>
      </c>
      <c r="AC105">
        <v>1263.9880000000001</v>
      </c>
      <c r="AD105" t="s">
        <v>317</v>
      </c>
      <c r="AG105" t="s">
        <v>313</v>
      </c>
      <c r="AH105">
        <v>15.77</v>
      </c>
      <c r="AI105" t="s">
        <v>401</v>
      </c>
      <c r="AL105" t="s">
        <v>313</v>
      </c>
      <c r="AM105">
        <v>0</v>
      </c>
      <c r="AN105" t="s">
        <v>319</v>
      </c>
      <c r="AO105">
        <v>100</v>
      </c>
      <c r="AP105">
        <v>759.81600000000003</v>
      </c>
      <c r="AQ105" t="s">
        <v>319</v>
      </c>
      <c r="AR105">
        <v>1277.6130000000001</v>
      </c>
      <c r="AS105" t="s">
        <v>402</v>
      </c>
      <c r="AV105" t="s">
        <v>313</v>
      </c>
      <c r="AW105">
        <v>1400.4639999999999</v>
      </c>
      <c r="AX105" t="s">
        <v>354</v>
      </c>
      <c r="BA105" t="s">
        <v>313</v>
      </c>
      <c r="BB105">
        <v>778.47199999999998</v>
      </c>
      <c r="BC105" t="s">
        <v>322</v>
      </c>
      <c r="BF105" t="s">
        <v>313</v>
      </c>
      <c r="BG105">
        <v>269.15300000000002</v>
      </c>
      <c r="BH105" t="s">
        <v>1091</v>
      </c>
      <c r="BK105" t="s">
        <v>313</v>
      </c>
      <c r="BL105">
        <v>138.346</v>
      </c>
      <c r="BM105" t="s">
        <v>404</v>
      </c>
      <c r="BP105" t="s">
        <v>313</v>
      </c>
      <c r="BQ105">
        <v>987.48699999999997</v>
      </c>
      <c r="BR105" t="s">
        <v>325</v>
      </c>
      <c r="BU105" t="s">
        <v>313</v>
      </c>
      <c r="BV105">
        <v>458.25799999999998</v>
      </c>
      <c r="BW105" t="s">
        <v>413</v>
      </c>
      <c r="BZ105" t="s">
        <v>313</v>
      </c>
      <c r="CA105">
        <v>795.35</v>
      </c>
      <c r="CB105" t="s">
        <v>426</v>
      </c>
      <c r="CE105" t="s">
        <v>313</v>
      </c>
      <c r="CF105">
        <v>227.48599999999999</v>
      </c>
      <c r="CG105" t="s">
        <v>328</v>
      </c>
      <c r="CJ105" t="s">
        <v>313</v>
      </c>
      <c r="CK105">
        <v>0</v>
      </c>
      <c r="CL105" t="s">
        <v>328</v>
      </c>
      <c r="CM105">
        <v>99.986000000000004</v>
      </c>
      <c r="CN105">
        <v>759.71199999999999</v>
      </c>
      <c r="CO105" t="s">
        <v>328</v>
      </c>
      <c r="CP105">
        <v>156.80799999999999</v>
      </c>
      <c r="CQ105" t="s">
        <v>415</v>
      </c>
      <c r="CT105" t="s">
        <v>313</v>
      </c>
      <c r="CU105">
        <v>45.88</v>
      </c>
      <c r="CV105" t="s">
        <v>313</v>
      </c>
      <c r="CY105" t="s">
        <v>313</v>
      </c>
      <c r="CZ105">
        <v>446.15899999999999</v>
      </c>
      <c r="DA105" t="s">
        <v>313</v>
      </c>
      <c r="DD105" t="s">
        <v>313</v>
      </c>
      <c r="DE105">
        <v>1485.3879999999999</v>
      </c>
      <c r="DF105" t="s">
        <v>330</v>
      </c>
      <c r="DI105" t="s">
        <v>313</v>
      </c>
      <c r="DJ105">
        <v>1147.8530000000001</v>
      </c>
      <c r="DK105" t="s">
        <v>306</v>
      </c>
      <c r="DN105" t="s">
        <v>313</v>
      </c>
      <c r="DO105">
        <v>409.64699999999999</v>
      </c>
      <c r="DP105" t="s">
        <v>321</v>
      </c>
      <c r="DS105" t="s">
        <v>313</v>
      </c>
      <c r="DT105">
        <v>16.532</v>
      </c>
      <c r="DU105" t="s">
        <v>332</v>
      </c>
      <c r="DX105" t="s">
        <v>313</v>
      </c>
      <c r="DY105">
        <v>1328.117</v>
      </c>
      <c r="DZ105" t="s">
        <v>328</v>
      </c>
      <c r="EC105" t="s">
        <v>313</v>
      </c>
      <c r="ED105">
        <v>4334.0680000000002</v>
      </c>
      <c r="EE105" t="s">
        <v>306</v>
      </c>
      <c r="EH105" t="s">
        <v>313</v>
      </c>
      <c r="EI105">
        <v>608.76800000000003</v>
      </c>
      <c r="EJ105" t="s">
        <v>333</v>
      </c>
      <c r="EM105" t="s">
        <v>313</v>
      </c>
      <c r="EN105">
        <v>2953.5970000000002</v>
      </c>
      <c r="EO105" t="s">
        <v>394</v>
      </c>
      <c r="ER105" t="s">
        <v>313</v>
      </c>
      <c r="ES105">
        <v>152.584</v>
      </c>
      <c r="ET105" t="s">
        <v>313</v>
      </c>
      <c r="EW105" t="s">
        <v>313</v>
      </c>
      <c r="EX105">
        <v>1488.569</v>
      </c>
      <c r="EY105" t="s">
        <v>313</v>
      </c>
      <c r="FB105" t="s">
        <v>313</v>
      </c>
      <c r="FC105">
        <v>3171.5430000000001</v>
      </c>
      <c r="FD105" t="s">
        <v>335</v>
      </c>
      <c r="FG105" t="s">
        <v>313</v>
      </c>
      <c r="FH105">
        <v>3827.1559999999999</v>
      </c>
      <c r="FI105" t="s">
        <v>328</v>
      </c>
      <c r="FL105" t="s">
        <v>313</v>
      </c>
      <c r="FM105">
        <v>5.2850000000000001</v>
      </c>
      <c r="FN105" t="s">
        <v>328</v>
      </c>
      <c r="FQ105" t="s">
        <v>313</v>
      </c>
      <c r="FR105">
        <v>1283.2809999999999</v>
      </c>
      <c r="FS105" t="s">
        <v>306</v>
      </c>
      <c r="FV105" t="s">
        <v>313</v>
      </c>
      <c r="FW105">
        <v>113.812</v>
      </c>
      <c r="FX105" t="s">
        <v>328</v>
      </c>
      <c r="GA105" t="s">
        <v>313</v>
      </c>
      <c r="GB105">
        <v>601.78200000000004</v>
      </c>
      <c r="GC105" t="s">
        <v>395</v>
      </c>
      <c r="GF105" t="s">
        <v>313</v>
      </c>
      <c r="GG105">
        <v>8399.9509999999991</v>
      </c>
      <c r="GH105" t="s">
        <v>328</v>
      </c>
      <c r="GK105" t="s">
        <v>313</v>
      </c>
      <c r="GL105">
        <v>1509.797</v>
      </c>
      <c r="GM105" t="s">
        <v>416</v>
      </c>
      <c r="GP105" t="s">
        <v>313</v>
      </c>
      <c r="GQ105">
        <v>737.4</v>
      </c>
      <c r="GR105" t="s">
        <v>417</v>
      </c>
      <c r="GU105" t="s">
        <v>313</v>
      </c>
      <c r="GV105">
        <v>0</v>
      </c>
      <c r="GW105" t="s">
        <v>313</v>
      </c>
      <c r="GX105">
        <v>1.2E-2</v>
      </c>
      <c r="GY105">
        <v>9.2999999999999999E-2</v>
      </c>
      <c r="GZ105" t="s">
        <v>313</v>
      </c>
      <c r="HA105">
        <v>15165.987999999999</v>
      </c>
      <c r="HB105" t="s">
        <v>339</v>
      </c>
      <c r="HE105" t="s">
        <v>313</v>
      </c>
      <c r="HF105">
        <v>1090.896</v>
      </c>
      <c r="HG105" t="s">
        <v>328</v>
      </c>
      <c r="HJ105" t="s">
        <v>313</v>
      </c>
      <c r="HK105">
        <v>1185.259</v>
      </c>
      <c r="HL105" t="s">
        <v>328</v>
      </c>
      <c r="HO105" t="s">
        <v>313</v>
      </c>
      <c r="HP105">
        <v>229.40799999999999</v>
      </c>
      <c r="HQ105" t="s">
        <v>328</v>
      </c>
      <c r="HT105" t="s">
        <v>313</v>
      </c>
      <c r="HU105">
        <v>15982.923000000001</v>
      </c>
      <c r="HV105" t="s">
        <v>340</v>
      </c>
      <c r="HY105" t="s">
        <v>313</v>
      </c>
      <c r="HZ105">
        <v>1421.569</v>
      </c>
      <c r="IA105" t="s">
        <v>327</v>
      </c>
      <c r="ID105" t="s">
        <v>313</v>
      </c>
      <c r="IE105">
        <v>0</v>
      </c>
      <c r="IF105" t="s">
        <v>306</v>
      </c>
      <c r="IG105">
        <v>2E-3</v>
      </c>
      <c r="IH105">
        <v>1.2E-2</v>
      </c>
      <c r="II105" t="s">
        <v>306</v>
      </c>
      <c r="IJ105">
        <v>207.45599999999999</v>
      </c>
      <c r="IK105" t="s">
        <v>2332</v>
      </c>
      <c r="IN105" t="s">
        <v>313</v>
      </c>
    </row>
    <row r="106" spans="1:248">
      <c r="A106">
        <v>86</v>
      </c>
      <c r="B106" t="s">
        <v>1092</v>
      </c>
      <c r="C106" t="s">
        <v>1093</v>
      </c>
      <c r="D106" t="s">
        <v>1094</v>
      </c>
      <c r="E106" t="s">
        <v>1095</v>
      </c>
      <c r="F106" t="s">
        <v>1096</v>
      </c>
      <c r="G106" t="s">
        <v>522</v>
      </c>
      <c r="H106" t="s">
        <v>1097</v>
      </c>
      <c r="I106" t="s">
        <v>1098</v>
      </c>
      <c r="J106" t="s">
        <v>313</v>
      </c>
      <c r="K106" t="s">
        <v>313</v>
      </c>
      <c r="L106" t="s">
        <v>313</v>
      </c>
      <c r="M106">
        <v>104</v>
      </c>
      <c r="N106">
        <v>10209.876</v>
      </c>
      <c r="O106" t="s">
        <v>314</v>
      </c>
      <c r="R106" t="s">
        <v>313</v>
      </c>
      <c r="S106">
        <v>233.315</v>
      </c>
      <c r="T106" t="s">
        <v>315</v>
      </c>
      <c r="W106" t="s">
        <v>313</v>
      </c>
      <c r="X106">
        <v>0</v>
      </c>
      <c r="Y106" t="s">
        <v>316</v>
      </c>
      <c r="Z106">
        <v>100</v>
      </c>
      <c r="AA106">
        <v>208027.913</v>
      </c>
      <c r="AB106" t="s">
        <v>316</v>
      </c>
      <c r="AC106">
        <v>4906.2460000000001</v>
      </c>
      <c r="AD106" t="s">
        <v>317</v>
      </c>
      <c r="AG106" t="s">
        <v>313</v>
      </c>
      <c r="AH106">
        <v>2646.875</v>
      </c>
      <c r="AI106" t="s">
        <v>318</v>
      </c>
      <c r="AL106" t="s">
        <v>313</v>
      </c>
      <c r="AM106">
        <v>47.768999999999998</v>
      </c>
      <c r="AN106" t="s">
        <v>319</v>
      </c>
      <c r="AQ106" t="s">
        <v>313</v>
      </c>
      <c r="AR106">
        <v>2227.9899999999998</v>
      </c>
      <c r="AS106" t="s">
        <v>616</v>
      </c>
      <c r="AV106" t="s">
        <v>313</v>
      </c>
      <c r="AW106">
        <v>0</v>
      </c>
      <c r="AX106" t="s">
        <v>306</v>
      </c>
      <c r="AY106">
        <v>86.134</v>
      </c>
      <c r="AZ106">
        <v>179181.96900000001</v>
      </c>
      <c r="BA106" t="s">
        <v>306</v>
      </c>
      <c r="BB106">
        <v>0</v>
      </c>
      <c r="BC106" t="s">
        <v>322</v>
      </c>
      <c r="BD106">
        <v>7.4710000000000001</v>
      </c>
      <c r="BE106">
        <v>15541.516</v>
      </c>
      <c r="BF106" t="s">
        <v>322</v>
      </c>
      <c r="BG106">
        <v>81.087999999999994</v>
      </c>
      <c r="BH106" t="s">
        <v>1099</v>
      </c>
      <c r="BK106" t="s">
        <v>313</v>
      </c>
      <c r="BL106">
        <v>571.18299999999999</v>
      </c>
      <c r="BM106" t="s">
        <v>540</v>
      </c>
      <c r="BP106" t="s">
        <v>313</v>
      </c>
      <c r="BQ106">
        <v>2987.855</v>
      </c>
      <c r="BR106" t="s">
        <v>374</v>
      </c>
      <c r="BU106" t="s">
        <v>313</v>
      </c>
      <c r="BV106">
        <v>481.48599999999999</v>
      </c>
      <c r="BW106" t="s">
        <v>541</v>
      </c>
      <c r="BZ106" t="s">
        <v>313</v>
      </c>
      <c r="CA106">
        <v>1649.047</v>
      </c>
      <c r="CB106" t="s">
        <v>542</v>
      </c>
      <c r="CE106" t="s">
        <v>313</v>
      </c>
      <c r="CF106">
        <v>0</v>
      </c>
      <c r="CG106" t="s">
        <v>328</v>
      </c>
      <c r="CH106">
        <v>7.4770000000000003</v>
      </c>
      <c r="CI106">
        <v>15555.13</v>
      </c>
      <c r="CJ106" t="s">
        <v>328</v>
      </c>
      <c r="CK106">
        <v>171.80600000000001</v>
      </c>
      <c r="CL106" t="s">
        <v>328</v>
      </c>
      <c r="CO106" t="s">
        <v>313</v>
      </c>
      <c r="CP106">
        <v>140.94200000000001</v>
      </c>
      <c r="CQ106" t="s">
        <v>576</v>
      </c>
      <c r="CT106" t="s">
        <v>313</v>
      </c>
      <c r="CU106">
        <v>763.28200000000004</v>
      </c>
      <c r="CV106" t="s">
        <v>313</v>
      </c>
      <c r="CY106" t="s">
        <v>313</v>
      </c>
      <c r="CZ106">
        <v>2634.835</v>
      </c>
      <c r="DA106" t="s">
        <v>313</v>
      </c>
      <c r="DD106" t="s">
        <v>313</v>
      </c>
      <c r="DE106">
        <v>136.749</v>
      </c>
      <c r="DF106" t="s">
        <v>347</v>
      </c>
      <c r="DI106" t="s">
        <v>313</v>
      </c>
      <c r="DJ106">
        <v>2863.357</v>
      </c>
      <c r="DK106" t="s">
        <v>341</v>
      </c>
      <c r="DN106" t="s">
        <v>313</v>
      </c>
      <c r="DO106">
        <v>0</v>
      </c>
      <c r="DP106" t="s">
        <v>418</v>
      </c>
      <c r="DQ106">
        <v>2.0459999999999998</v>
      </c>
      <c r="DR106">
        <v>4256.2960000000003</v>
      </c>
      <c r="DS106" t="s">
        <v>418</v>
      </c>
      <c r="DT106">
        <v>0</v>
      </c>
      <c r="DU106" t="s">
        <v>332</v>
      </c>
      <c r="DV106">
        <v>100</v>
      </c>
      <c r="DW106">
        <v>208027.913</v>
      </c>
      <c r="DX106" t="s">
        <v>332</v>
      </c>
      <c r="DY106">
        <v>1933.798</v>
      </c>
      <c r="DZ106" t="s">
        <v>328</v>
      </c>
      <c r="EC106" t="s">
        <v>313</v>
      </c>
      <c r="ED106">
        <v>6629.7489999999998</v>
      </c>
      <c r="EE106" t="s">
        <v>306</v>
      </c>
      <c r="EH106" t="s">
        <v>313</v>
      </c>
      <c r="EI106">
        <v>98.466999999999999</v>
      </c>
      <c r="EJ106" t="s">
        <v>333</v>
      </c>
      <c r="EM106" t="s">
        <v>313</v>
      </c>
      <c r="EN106">
        <v>1087.152</v>
      </c>
      <c r="EO106" t="s">
        <v>494</v>
      </c>
      <c r="ER106" t="s">
        <v>313</v>
      </c>
      <c r="ES106">
        <v>1726.85</v>
      </c>
      <c r="ET106" t="s">
        <v>313</v>
      </c>
      <c r="EW106" t="s">
        <v>313</v>
      </c>
      <c r="EX106">
        <v>2536.0250000000001</v>
      </c>
      <c r="EY106" t="s">
        <v>313</v>
      </c>
      <c r="FB106" t="s">
        <v>313</v>
      </c>
      <c r="FC106">
        <v>5418.0259999999998</v>
      </c>
      <c r="FD106" t="s">
        <v>376</v>
      </c>
      <c r="FG106" t="s">
        <v>313</v>
      </c>
      <c r="FH106">
        <v>6082.66</v>
      </c>
      <c r="FI106" t="s">
        <v>328</v>
      </c>
      <c r="FL106" t="s">
        <v>313</v>
      </c>
      <c r="FM106">
        <v>9.8140000000000001</v>
      </c>
      <c r="FN106" t="s">
        <v>328</v>
      </c>
      <c r="FQ106" t="s">
        <v>313</v>
      </c>
      <c r="FR106">
        <v>2949.25</v>
      </c>
      <c r="FS106" t="s">
        <v>349</v>
      </c>
      <c r="FV106" t="s">
        <v>313</v>
      </c>
      <c r="FW106">
        <v>116.61499999999999</v>
      </c>
      <c r="FX106" t="s">
        <v>328</v>
      </c>
      <c r="GA106" t="s">
        <v>313</v>
      </c>
      <c r="GB106">
        <v>818.548</v>
      </c>
      <c r="GC106" t="s">
        <v>529</v>
      </c>
      <c r="GF106" t="s">
        <v>313</v>
      </c>
      <c r="GG106">
        <v>3518.8739999999998</v>
      </c>
      <c r="GH106" t="s">
        <v>328</v>
      </c>
      <c r="GK106" t="s">
        <v>313</v>
      </c>
      <c r="GL106">
        <v>3122.8490000000002</v>
      </c>
      <c r="GM106" t="s">
        <v>337</v>
      </c>
      <c r="GP106" t="s">
        <v>313</v>
      </c>
      <c r="GQ106">
        <v>2664.8609999999999</v>
      </c>
      <c r="GR106" t="s">
        <v>530</v>
      </c>
      <c r="GU106" t="s">
        <v>313</v>
      </c>
      <c r="GV106">
        <v>56</v>
      </c>
      <c r="GW106" t="s">
        <v>313</v>
      </c>
      <c r="GZ106" t="s">
        <v>313</v>
      </c>
      <c r="HA106">
        <v>16855.810000000001</v>
      </c>
      <c r="HB106" t="s">
        <v>339</v>
      </c>
      <c r="HE106" t="s">
        <v>313</v>
      </c>
      <c r="HF106">
        <v>2299.0160000000001</v>
      </c>
      <c r="HG106" t="s">
        <v>328</v>
      </c>
      <c r="HJ106" t="s">
        <v>313</v>
      </c>
      <c r="HK106">
        <v>2702.3960000000002</v>
      </c>
      <c r="HL106" t="s">
        <v>328</v>
      </c>
      <c r="HO106" t="s">
        <v>313</v>
      </c>
      <c r="HP106">
        <v>666.30100000000004</v>
      </c>
      <c r="HQ106" t="s">
        <v>328</v>
      </c>
      <c r="HT106" t="s">
        <v>313</v>
      </c>
      <c r="HU106">
        <v>16669.868999999999</v>
      </c>
      <c r="HV106" t="s">
        <v>340</v>
      </c>
      <c r="HY106" t="s">
        <v>313</v>
      </c>
      <c r="HZ106">
        <v>3400.4789999999998</v>
      </c>
      <c r="IA106" t="s">
        <v>327</v>
      </c>
      <c r="ID106" t="s">
        <v>313</v>
      </c>
      <c r="IE106">
        <v>2723.8719999999998</v>
      </c>
      <c r="IF106" t="s">
        <v>306</v>
      </c>
      <c r="II106" t="s">
        <v>313</v>
      </c>
      <c r="IJ106">
        <v>0</v>
      </c>
      <c r="IK106" t="s">
        <v>2332</v>
      </c>
      <c r="IL106">
        <v>8.7910000000000004</v>
      </c>
      <c r="IM106">
        <v>18287.617999999999</v>
      </c>
      <c r="IN106" t="s">
        <v>2332</v>
      </c>
    </row>
    <row r="107" spans="1:248">
      <c r="A107">
        <v>105</v>
      </c>
      <c r="B107" t="s">
        <v>381</v>
      </c>
      <c r="C107" t="s">
        <v>1100</v>
      </c>
      <c r="D107" t="s">
        <v>368</v>
      </c>
      <c r="E107" t="s">
        <v>1101</v>
      </c>
      <c r="F107" t="s">
        <v>1102</v>
      </c>
      <c r="G107" t="s">
        <v>522</v>
      </c>
      <c r="H107" t="s">
        <v>1103</v>
      </c>
      <c r="I107" t="s">
        <v>1104</v>
      </c>
      <c r="J107" t="s">
        <v>313</v>
      </c>
      <c r="K107" t="s">
        <v>313</v>
      </c>
      <c r="L107" t="s">
        <v>313</v>
      </c>
      <c r="M107">
        <v>105</v>
      </c>
      <c r="N107">
        <v>7074.1589999999997</v>
      </c>
      <c r="O107" t="s">
        <v>314</v>
      </c>
      <c r="R107" t="s">
        <v>313</v>
      </c>
      <c r="S107">
        <v>4123.2430000000004</v>
      </c>
      <c r="T107" t="s">
        <v>315</v>
      </c>
      <c r="W107" t="s">
        <v>313</v>
      </c>
      <c r="X107">
        <v>0</v>
      </c>
      <c r="Y107" t="s">
        <v>316</v>
      </c>
      <c r="Z107">
        <v>100</v>
      </c>
      <c r="AA107">
        <v>9377.0910000000003</v>
      </c>
      <c r="AB107" t="s">
        <v>316</v>
      </c>
      <c r="AC107">
        <v>3293.9540000000002</v>
      </c>
      <c r="AD107" t="s">
        <v>317</v>
      </c>
      <c r="AG107" t="s">
        <v>313</v>
      </c>
      <c r="AH107">
        <v>224.31700000000001</v>
      </c>
      <c r="AI107" t="s">
        <v>318</v>
      </c>
      <c r="AL107" t="s">
        <v>313</v>
      </c>
      <c r="AM107">
        <v>984.52599999999995</v>
      </c>
      <c r="AN107" t="s">
        <v>319</v>
      </c>
      <c r="AQ107" t="s">
        <v>313</v>
      </c>
      <c r="AR107">
        <v>2992.6529999999998</v>
      </c>
      <c r="AS107" t="s">
        <v>402</v>
      </c>
      <c r="AV107" t="s">
        <v>313</v>
      </c>
      <c r="AW107">
        <v>1952.732</v>
      </c>
      <c r="AX107" t="s">
        <v>341</v>
      </c>
      <c r="BA107" t="s">
        <v>313</v>
      </c>
      <c r="BB107">
        <v>491.96899999999999</v>
      </c>
      <c r="BC107" t="s">
        <v>322</v>
      </c>
      <c r="BF107" t="s">
        <v>313</v>
      </c>
      <c r="BG107">
        <v>251.60900000000001</v>
      </c>
      <c r="BH107" t="s">
        <v>1105</v>
      </c>
      <c r="BK107" t="s">
        <v>313</v>
      </c>
      <c r="BL107">
        <v>2592.8490000000002</v>
      </c>
      <c r="BM107" t="s">
        <v>824</v>
      </c>
      <c r="BP107" t="s">
        <v>313</v>
      </c>
      <c r="BQ107">
        <v>3081.616</v>
      </c>
      <c r="BR107" t="s">
        <v>374</v>
      </c>
      <c r="BU107" t="s">
        <v>313</v>
      </c>
      <c r="BV107">
        <v>2666.4630000000002</v>
      </c>
      <c r="BW107" t="s">
        <v>618</v>
      </c>
      <c r="BZ107" t="s">
        <v>313</v>
      </c>
      <c r="CA107">
        <v>318.56099999999998</v>
      </c>
      <c r="CB107" t="s">
        <v>327</v>
      </c>
      <c r="CE107" t="s">
        <v>313</v>
      </c>
      <c r="CF107">
        <v>493</v>
      </c>
      <c r="CG107" t="s">
        <v>328</v>
      </c>
      <c r="CJ107" t="s">
        <v>313</v>
      </c>
      <c r="CK107">
        <v>1891.5319999999999</v>
      </c>
      <c r="CL107" t="s">
        <v>328</v>
      </c>
      <c r="CO107" t="s">
        <v>313</v>
      </c>
      <c r="CP107">
        <v>1664.27</v>
      </c>
      <c r="CQ107" t="s">
        <v>955</v>
      </c>
      <c r="CT107" t="s">
        <v>313</v>
      </c>
      <c r="CU107">
        <v>2770.1660000000002</v>
      </c>
      <c r="CV107" t="s">
        <v>313</v>
      </c>
      <c r="CY107" t="s">
        <v>313</v>
      </c>
      <c r="CZ107">
        <v>2751.1819999999998</v>
      </c>
      <c r="DA107" t="s">
        <v>313</v>
      </c>
      <c r="DD107" t="s">
        <v>313</v>
      </c>
      <c r="DE107">
        <v>67.132999999999996</v>
      </c>
      <c r="DF107" t="s">
        <v>347</v>
      </c>
      <c r="DI107" t="s">
        <v>313</v>
      </c>
      <c r="DJ107">
        <v>3109.85</v>
      </c>
      <c r="DK107" t="s">
        <v>341</v>
      </c>
      <c r="DN107" t="s">
        <v>313</v>
      </c>
      <c r="DO107">
        <v>465.41899999999998</v>
      </c>
      <c r="DP107" t="s">
        <v>418</v>
      </c>
      <c r="DS107" t="s">
        <v>313</v>
      </c>
      <c r="DT107">
        <v>0</v>
      </c>
      <c r="DU107" t="s">
        <v>332</v>
      </c>
      <c r="DV107">
        <v>100</v>
      </c>
      <c r="DW107">
        <v>9377.0910000000003</v>
      </c>
      <c r="DX107" t="s">
        <v>332</v>
      </c>
      <c r="DY107">
        <v>2513.643</v>
      </c>
      <c r="DZ107" t="s">
        <v>328</v>
      </c>
      <c r="EC107" t="s">
        <v>313</v>
      </c>
      <c r="ED107">
        <v>2934.942</v>
      </c>
      <c r="EE107" t="s">
        <v>306</v>
      </c>
      <c r="EH107" t="s">
        <v>313</v>
      </c>
      <c r="EI107">
        <v>7.6989999999999998</v>
      </c>
      <c r="EJ107" t="s">
        <v>333</v>
      </c>
      <c r="EM107" t="s">
        <v>313</v>
      </c>
      <c r="EN107">
        <v>3353.8519999999999</v>
      </c>
      <c r="EO107" t="s">
        <v>494</v>
      </c>
      <c r="ER107" t="s">
        <v>313</v>
      </c>
      <c r="ES107">
        <v>2603.2190000000001</v>
      </c>
      <c r="ET107" t="s">
        <v>313</v>
      </c>
      <c r="EW107" t="s">
        <v>313</v>
      </c>
      <c r="EX107">
        <v>3065.143</v>
      </c>
      <c r="EY107" t="s">
        <v>313</v>
      </c>
      <c r="FB107" t="s">
        <v>313</v>
      </c>
      <c r="FC107">
        <v>5199.8</v>
      </c>
      <c r="FD107" t="s">
        <v>376</v>
      </c>
      <c r="FG107" t="s">
        <v>313</v>
      </c>
      <c r="FH107">
        <v>2789.9879999999998</v>
      </c>
      <c r="FI107" t="s">
        <v>328</v>
      </c>
      <c r="FL107" t="s">
        <v>313</v>
      </c>
      <c r="FM107">
        <v>2695.085</v>
      </c>
      <c r="FN107" t="s">
        <v>328</v>
      </c>
      <c r="FQ107" t="s">
        <v>313</v>
      </c>
      <c r="FR107">
        <v>4174.8680000000004</v>
      </c>
      <c r="FS107" t="s">
        <v>306</v>
      </c>
      <c r="FV107" t="s">
        <v>313</v>
      </c>
      <c r="FW107">
        <v>322.54399999999998</v>
      </c>
      <c r="FX107" t="s">
        <v>328</v>
      </c>
      <c r="GA107" t="s">
        <v>313</v>
      </c>
      <c r="GB107">
        <v>2916.444</v>
      </c>
      <c r="GC107" t="s">
        <v>529</v>
      </c>
      <c r="GF107" t="s">
        <v>313</v>
      </c>
      <c r="GG107">
        <v>6986.2939999999999</v>
      </c>
      <c r="GH107" t="s">
        <v>328</v>
      </c>
      <c r="GK107" t="s">
        <v>313</v>
      </c>
      <c r="GL107">
        <v>318.57600000000002</v>
      </c>
      <c r="GM107" t="s">
        <v>337</v>
      </c>
      <c r="GP107" t="s">
        <v>313</v>
      </c>
      <c r="GQ107">
        <v>3046.3969999999999</v>
      </c>
      <c r="GR107" t="s">
        <v>502</v>
      </c>
      <c r="GU107" t="s">
        <v>313</v>
      </c>
      <c r="GV107">
        <v>0</v>
      </c>
      <c r="GW107" t="s">
        <v>313</v>
      </c>
      <c r="GX107">
        <v>6.8070000000000004</v>
      </c>
      <c r="GY107">
        <v>638.27700000000004</v>
      </c>
      <c r="GZ107" t="s">
        <v>313</v>
      </c>
      <c r="HA107">
        <v>18845.536</v>
      </c>
      <c r="HB107" t="s">
        <v>339</v>
      </c>
      <c r="HE107" t="s">
        <v>313</v>
      </c>
      <c r="HF107">
        <v>1612.2239999999999</v>
      </c>
      <c r="HG107" t="s">
        <v>328</v>
      </c>
      <c r="HJ107" t="s">
        <v>313</v>
      </c>
      <c r="HK107">
        <v>3207.837</v>
      </c>
      <c r="HL107" t="s">
        <v>328</v>
      </c>
      <c r="HO107" t="s">
        <v>313</v>
      </c>
      <c r="HP107">
        <v>0</v>
      </c>
      <c r="HQ107" t="s">
        <v>328</v>
      </c>
      <c r="HR107">
        <v>93.192999999999998</v>
      </c>
      <c r="HS107">
        <v>8738.8140000000003</v>
      </c>
      <c r="HT107" t="s">
        <v>328</v>
      </c>
      <c r="HU107">
        <v>13118.763000000001</v>
      </c>
      <c r="HV107" t="s">
        <v>340</v>
      </c>
      <c r="HY107" t="s">
        <v>313</v>
      </c>
      <c r="HZ107">
        <v>917.17600000000004</v>
      </c>
      <c r="IA107" t="s">
        <v>327</v>
      </c>
      <c r="ID107" t="s">
        <v>313</v>
      </c>
      <c r="IE107">
        <v>193.06700000000001</v>
      </c>
      <c r="IF107" t="s">
        <v>306</v>
      </c>
      <c r="II107" t="s">
        <v>313</v>
      </c>
      <c r="IJ107">
        <v>195.21799999999999</v>
      </c>
      <c r="IK107" t="s">
        <v>2332</v>
      </c>
      <c r="IN107" t="s">
        <v>313</v>
      </c>
    </row>
    <row r="108" spans="1:248">
      <c r="A108">
        <v>87</v>
      </c>
      <c r="B108" t="s">
        <v>1106</v>
      </c>
      <c r="C108" t="s">
        <v>1107</v>
      </c>
      <c r="D108" t="s">
        <v>1108</v>
      </c>
      <c r="E108" t="s">
        <v>1109</v>
      </c>
      <c r="F108" t="s">
        <v>1110</v>
      </c>
      <c r="G108" t="s">
        <v>522</v>
      </c>
      <c r="H108" t="s">
        <v>1111</v>
      </c>
      <c r="I108" t="s">
        <v>1112</v>
      </c>
      <c r="J108" t="s">
        <v>313</v>
      </c>
      <c r="K108" t="s">
        <v>313</v>
      </c>
      <c r="L108" t="s">
        <v>313</v>
      </c>
      <c r="M108">
        <v>106</v>
      </c>
      <c r="N108">
        <v>6665.8680000000004</v>
      </c>
      <c r="O108" t="s">
        <v>314</v>
      </c>
      <c r="R108" t="s">
        <v>313</v>
      </c>
      <c r="S108">
        <v>3293.5030000000002</v>
      </c>
      <c r="T108" t="s">
        <v>410</v>
      </c>
      <c r="W108" t="s">
        <v>313</v>
      </c>
      <c r="X108">
        <v>0</v>
      </c>
      <c r="Y108" t="s">
        <v>316</v>
      </c>
      <c r="Z108">
        <v>100</v>
      </c>
      <c r="AA108">
        <v>6333.2179999999998</v>
      </c>
      <c r="AB108" t="s">
        <v>316</v>
      </c>
      <c r="AC108">
        <v>1706.2180000000001</v>
      </c>
      <c r="AD108" t="s">
        <v>317</v>
      </c>
      <c r="AG108" t="s">
        <v>313</v>
      </c>
      <c r="AH108">
        <v>587.71</v>
      </c>
      <c r="AI108" t="s">
        <v>401</v>
      </c>
      <c r="AL108" t="s">
        <v>313</v>
      </c>
      <c r="AM108">
        <v>16.971</v>
      </c>
      <c r="AN108" t="s">
        <v>319</v>
      </c>
      <c r="AQ108" t="s">
        <v>313</v>
      </c>
      <c r="AR108">
        <v>612.85699999999997</v>
      </c>
      <c r="AS108" t="s">
        <v>411</v>
      </c>
      <c r="AV108" t="s">
        <v>313</v>
      </c>
      <c r="AW108">
        <v>2094.8580000000002</v>
      </c>
      <c r="AX108" t="s">
        <v>349</v>
      </c>
      <c r="BA108" t="s">
        <v>313</v>
      </c>
      <c r="BB108">
        <v>348.88</v>
      </c>
      <c r="BC108" t="s">
        <v>322</v>
      </c>
      <c r="BF108" t="s">
        <v>313</v>
      </c>
      <c r="BG108">
        <v>221.68</v>
      </c>
      <c r="BH108" t="s">
        <v>412</v>
      </c>
      <c r="BK108" t="s">
        <v>313</v>
      </c>
      <c r="BL108">
        <v>1211.809</v>
      </c>
      <c r="BM108" t="s">
        <v>404</v>
      </c>
      <c r="BP108" t="s">
        <v>313</v>
      </c>
      <c r="BQ108">
        <v>1932.624</v>
      </c>
      <c r="BR108" t="s">
        <v>425</v>
      </c>
      <c r="BU108" t="s">
        <v>313</v>
      </c>
      <c r="BV108">
        <v>1283.479</v>
      </c>
      <c r="BW108" t="s">
        <v>413</v>
      </c>
      <c r="BZ108" t="s">
        <v>313</v>
      </c>
      <c r="CA108">
        <v>597.61699999999996</v>
      </c>
      <c r="CB108" t="s">
        <v>1113</v>
      </c>
      <c r="CE108" t="s">
        <v>313</v>
      </c>
      <c r="CF108">
        <v>348.87599999999998</v>
      </c>
      <c r="CG108" t="s">
        <v>328</v>
      </c>
      <c r="CJ108" t="s">
        <v>313</v>
      </c>
      <c r="CK108">
        <v>459.87599999999998</v>
      </c>
      <c r="CL108" t="s">
        <v>328</v>
      </c>
      <c r="CO108" t="s">
        <v>313</v>
      </c>
      <c r="CP108">
        <v>1077.386</v>
      </c>
      <c r="CQ108" t="s">
        <v>415</v>
      </c>
      <c r="CT108" t="s">
        <v>313</v>
      </c>
      <c r="CU108">
        <v>124.286</v>
      </c>
      <c r="CV108" t="s">
        <v>313</v>
      </c>
      <c r="CY108" t="s">
        <v>313</v>
      </c>
      <c r="CZ108">
        <v>1124.4549999999999</v>
      </c>
      <c r="DA108" t="s">
        <v>313</v>
      </c>
      <c r="DD108" t="s">
        <v>313</v>
      </c>
      <c r="DE108">
        <v>890.90200000000004</v>
      </c>
      <c r="DF108" t="s">
        <v>330</v>
      </c>
      <c r="DI108" t="s">
        <v>313</v>
      </c>
      <c r="DJ108">
        <v>2047.1410000000001</v>
      </c>
      <c r="DK108" t="s">
        <v>306</v>
      </c>
      <c r="DN108" t="s">
        <v>313</v>
      </c>
      <c r="DO108">
        <v>0</v>
      </c>
      <c r="DP108" t="s">
        <v>321</v>
      </c>
      <c r="DQ108">
        <v>42.95</v>
      </c>
      <c r="DR108">
        <v>2720.0949999999998</v>
      </c>
      <c r="DS108" t="s">
        <v>321</v>
      </c>
      <c r="DT108">
        <v>0</v>
      </c>
      <c r="DU108" t="s">
        <v>332</v>
      </c>
      <c r="DV108">
        <v>68.44</v>
      </c>
      <c r="DW108">
        <v>4334.4229999999998</v>
      </c>
      <c r="DX108" t="s">
        <v>332</v>
      </c>
      <c r="DY108">
        <v>1909.211</v>
      </c>
      <c r="DZ108" t="s">
        <v>328</v>
      </c>
      <c r="EC108" t="s">
        <v>313</v>
      </c>
      <c r="ED108">
        <v>4647.8940000000002</v>
      </c>
      <c r="EE108" t="s">
        <v>306</v>
      </c>
      <c r="EH108" t="s">
        <v>313</v>
      </c>
      <c r="EI108">
        <v>208.91399999999999</v>
      </c>
      <c r="EJ108" t="s">
        <v>333</v>
      </c>
      <c r="EM108" t="s">
        <v>313</v>
      </c>
      <c r="EN108">
        <v>1839.575</v>
      </c>
      <c r="EO108" t="s">
        <v>394</v>
      </c>
      <c r="ER108" t="s">
        <v>313</v>
      </c>
      <c r="ES108">
        <v>1057.4849999999999</v>
      </c>
      <c r="ET108" t="s">
        <v>313</v>
      </c>
      <c r="EW108" t="s">
        <v>313</v>
      </c>
      <c r="EX108">
        <v>2338.0509999999999</v>
      </c>
      <c r="EY108" t="s">
        <v>313</v>
      </c>
      <c r="FB108" t="s">
        <v>313</v>
      </c>
      <c r="FC108">
        <v>2230.42</v>
      </c>
      <c r="FD108" t="s">
        <v>335</v>
      </c>
      <c r="FG108" t="s">
        <v>313</v>
      </c>
      <c r="FH108">
        <v>4553.5870000000004</v>
      </c>
      <c r="FI108" t="s">
        <v>328</v>
      </c>
      <c r="FL108" t="s">
        <v>313</v>
      </c>
      <c r="FM108">
        <v>213.60300000000001</v>
      </c>
      <c r="FN108" t="s">
        <v>328</v>
      </c>
      <c r="FQ108" t="s">
        <v>313</v>
      </c>
      <c r="FR108">
        <v>1096.472</v>
      </c>
      <c r="FS108" t="s">
        <v>341</v>
      </c>
      <c r="FV108" t="s">
        <v>313</v>
      </c>
      <c r="FW108">
        <v>1.36</v>
      </c>
      <c r="FX108" t="s">
        <v>328</v>
      </c>
      <c r="GA108" t="s">
        <v>313</v>
      </c>
      <c r="GB108">
        <v>1686.8779999999999</v>
      </c>
      <c r="GC108" t="s">
        <v>395</v>
      </c>
      <c r="GF108" t="s">
        <v>313</v>
      </c>
      <c r="GG108">
        <v>9100.5589999999993</v>
      </c>
      <c r="GH108" t="s">
        <v>328</v>
      </c>
      <c r="GK108" t="s">
        <v>313</v>
      </c>
      <c r="GL108">
        <v>629.98500000000001</v>
      </c>
      <c r="GM108" t="s">
        <v>416</v>
      </c>
      <c r="GP108" t="s">
        <v>313</v>
      </c>
      <c r="GQ108">
        <v>1521.0409999999999</v>
      </c>
      <c r="GR108" t="s">
        <v>417</v>
      </c>
      <c r="GU108" t="s">
        <v>313</v>
      </c>
      <c r="GV108">
        <v>1.3440000000000001</v>
      </c>
      <c r="GW108" t="s">
        <v>313</v>
      </c>
      <c r="GZ108" t="s">
        <v>313</v>
      </c>
      <c r="HA108">
        <v>14087.129000000001</v>
      </c>
      <c r="HB108" t="s">
        <v>339</v>
      </c>
      <c r="HE108" t="s">
        <v>313</v>
      </c>
      <c r="HF108">
        <v>1495.6289999999999</v>
      </c>
      <c r="HG108" t="s">
        <v>328</v>
      </c>
      <c r="HJ108" t="s">
        <v>313</v>
      </c>
      <c r="HK108">
        <v>2000.1669999999999</v>
      </c>
      <c r="HL108" t="s">
        <v>328</v>
      </c>
      <c r="HO108" t="s">
        <v>313</v>
      </c>
      <c r="HP108">
        <v>63.792000000000002</v>
      </c>
      <c r="HQ108" t="s">
        <v>328</v>
      </c>
      <c r="HT108" t="s">
        <v>313</v>
      </c>
      <c r="HU108">
        <v>16781.028999999999</v>
      </c>
      <c r="HV108" t="s">
        <v>340</v>
      </c>
      <c r="HY108" t="s">
        <v>313</v>
      </c>
      <c r="HZ108">
        <v>2511.1109999999999</v>
      </c>
      <c r="IA108" t="s">
        <v>327</v>
      </c>
      <c r="ID108" t="s">
        <v>313</v>
      </c>
      <c r="IE108">
        <v>279.73899999999998</v>
      </c>
      <c r="IF108" t="s">
        <v>306</v>
      </c>
      <c r="II108" t="s">
        <v>313</v>
      </c>
      <c r="IJ108">
        <v>0</v>
      </c>
      <c r="IK108" t="s">
        <v>2332</v>
      </c>
      <c r="IL108">
        <v>55.494</v>
      </c>
      <c r="IM108">
        <v>3514.5749999999998</v>
      </c>
      <c r="IN108" t="s">
        <v>2332</v>
      </c>
    </row>
    <row r="109" spans="1:248">
      <c r="A109">
        <v>106</v>
      </c>
      <c r="B109" t="s">
        <v>1114</v>
      </c>
      <c r="C109" t="s">
        <v>1115</v>
      </c>
      <c r="D109" t="s">
        <v>871</v>
      </c>
      <c r="E109" t="s">
        <v>1116</v>
      </c>
      <c r="F109" t="s">
        <v>1117</v>
      </c>
      <c r="G109" t="s">
        <v>522</v>
      </c>
      <c r="H109" t="s">
        <v>1118</v>
      </c>
      <c r="I109" t="s">
        <v>1119</v>
      </c>
      <c r="J109" t="s">
        <v>313</v>
      </c>
      <c r="K109" t="s">
        <v>313</v>
      </c>
      <c r="L109" t="s">
        <v>313</v>
      </c>
      <c r="M109">
        <v>107</v>
      </c>
      <c r="N109">
        <v>14022.365</v>
      </c>
      <c r="O109" t="s">
        <v>314</v>
      </c>
      <c r="R109" t="s">
        <v>313</v>
      </c>
      <c r="S109">
        <v>335.97300000000001</v>
      </c>
      <c r="T109" t="s">
        <v>503</v>
      </c>
      <c r="W109" t="s">
        <v>313</v>
      </c>
      <c r="X109">
        <v>0</v>
      </c>
      <c r="Y109" t="s">
        <v>316</v>
      </c>
      <c r="Z109">
        <v>100</v>
      </c>
      <c r="AA109">
        <v>2357.2170000000001</v>
      </c>
      <c r="AB109" t="s">
        <v>316</v>
      </c>
      <c r="AC109">
        <v>8085.6170000000002</v>
      </c>
      <c r="AD109" t="s">
        <v>524</v>
      </c>
      <c r="AG109" t="s">
        <v>313</v>
      </c>
      <c r="AH109">
        <v>2480.1370000000002</v>
      </c>
      <c r="AI109" t="s">
        <v>600</v>
      </c>
      <c r="AL109" t="s">
        <v>313</v>
      </c>
      <c r="AM109">
        <v>4094.1089999999999</v>
      </c>
      <c r="AN109" t="s">
        <v>319</v>
      </c>
      <c r="AQ109" t="s">
        <v>313</v>
      </c>
      <c r="AR109">
        <v>5083.2139999999999</v>
      </c>
      <c r="AS109" t="s">
        <v>616</v>
      </c>
      <c r="AV109" t="s">
        <v>313</v>
      </c>
      <c r="AW109">
        <v>4908.1260000000002</v>
      </c>
      <c r="AX109" t="s">
        <v>306</v>
      </c>
      <c r="BA109" t="s">
        <v>313</v>
      </c>
      <c r="BB109">
        <v>1033.7080000000001</v>
      </c>
      <c r="BC109" t="s">
        <v>322</v>
      </c>
      <c r="BF109" t="s">
        <v>313</v>
      </c>
      <c r="BG109">
        <v>190.566</v>
      </c>
      <c r="BH109" t="s">
        <v>1120</v>
      </c>
      <c r="BK109" t="s">
        <v>313</v>
      </c>
      <c r="BL109">
        <v>5674.3810000000003</v>
      </c>
      <c r="BM109" t="s">
        <v>540</v>
      </c>
      <c r="BP109" t="s">
        <v>313</v>
      </c>
      <c r="BQ109">
        <v>6629.7539999999999</v>
      </c>
      <c r="BR109" t="s">
        <v>374</v>
      </c>
      <c r="BU109" t="s">
        <v>313</v>
      </c>
      <c r="BV109">
        <v>5825.4809999999998</v>
      </c>
      <c r="BW109" t="s">
        <v>541</v>
      </c>
      <c r="BZ109" t="s">
        <v>313</v>
      </c>
      <c r="CA109">
        <v>1793.5719999999999</v>
      </c>
      <c r="CB109" t="s">
        <v>561</v>
      </c>
      <c r="CE109" t="s">
        <v>313</v>
      </c>
      <c r="CF109">
        <v>819.59500000000003</v>
      </c>
      <c r="CG109" t="s">
        <v>328</v>
      </c>
      <c r="CJ109" t="s">
        <v>313</v>
      </c>
      <c r="CK109">
        <v>5504.1379999999999</v>
      </c>
      <c r="CL109" t="s">
        <v>328</v>
      </c>
      <c r="CO109" t="s">
        <v>313</v>
      </c>
      <c r="CP109">
        <v>2090.9070000000002</v>
      </c>
      <c r="CQ109" t="s">
        <v>528</v>
      </c>
      <c r="CT109" t="s">
        <v>313</v>
      </c>
      <c r="CU109">
        <v>2772.3229999999999</v>
      </c>
      <c r="CV109" t="s">
        <v>313</v>
      </c>
      <c r="CY109" t="s">
        <v>313</v>
      </c>
      <c r="CZ109">
        <v>6143.5069999999996</v>
      </c>
      <c r="DA109" t="s">
        <v>313</v>
      </c>
      <c r="DD109" t="s">
        <v>313</v>
      </c>
      <c r="DE109">
        <v>0</v>
      </c>
      <c r="DF109" t="s">
        <v>603</v>
      </c>
      <c r="DG109">
        <v>0</v>
      </c>
      <c r="DH109">
        <v>3.0000000000000001E-3</v>
      </c>
      <c r="DI109" t="s">
        <v>603</v>
      </c>
      <c r="DJ109">
        <v>6524.87</v>
      </c>
      <c r="DK109" t="s">
        <v>341</v>
      </c>
      <c r="DN109" t="s">
        <v>313</v>
      </c>
      <c r="DO109">
        <v>1386.413</v>
      </c>
      <c r="DP109" t="s">
        <v>306</v>
      </c>
      <c r="DS109" t="s">
        <v>313</v>
      </c>
      <c r="DT109">
        <v>0</v>
      </c>
      <c r="DU109" t="s">
        <v>332</v>
      </c>
      <c r="DV109">
        <v>72.635999999999996</v>
      </c>
      <c r="DW109">
        <v>1712.1990000000001</v>
      </c>
      <c r="DX109" t="s">
        <v>332</v>
      </c>
      <c r="DY109">
        <v>6195.7889999999998</v>
      </c>
      <c r="DZ109" t="s">
        <v>328</v>
      </c>
      <c r="EC109" t="s">
        <v>313</v>
      </c>
      <c r="ED109">
        <v>11611.736999999999</v>
      </c>
      <c r="EE109" t="s">
        <v>306</v>
      </c>
      <c r="EH109" t="s">
        <v>313</v>
      </c>
      <c r="EI109">
        <v>112.238</v>
      </c>
      <c r="EJ109" t="s">
        <v>333</v>
      </c>
      <c r="EM109" t="s">
        <v>313</v>
      </c>
      <c r="EN109">
        <v>6152.8609999999999</v>
      </c>
      <c r="EO109" t="s">
        <v>494</v>
      </c>
      <c r="ER109" t="s">
        <v>313</v>
      </c>
      <c r="ES109">
        <v>4396.308</v>
      </c>
      <c r="ET109" t="s">
        <v>313</v>
      </c>
      <c r="EW109" t="s">
        <v>313</v>
      </c>
      <c r="EX109">
        <v>6304.3059999999996</v>
      </c>
      <c r="EY109" t="s">
        <v>313</v>
      </c>
      <c r="FB109" t="s">
        <v>313</v>
      </c>
      <c r="FC109">
        <v>5816.7169999999996</v>
      </c>
      <c r="FD109" t="s">
        <v>306</v>
      </c>
      <c r="FG109" t="s">
        <v>313</v>
      </c>
      <c r="FH109">
        <v>10755.772999999999</v>
      </c>
      <c r="FI109" t="s">
        <v>328</v>
      </c>
      <c r="FL109" t="s">
        <v>313</v>
      </c>
      <c r="FM109">
        <v>2200.172</v>
      </c>
      <c r="FN109" t="s">
        <v>328</v>
      </c>
      <c r="FQ109" t="s">
        <v>313</v>
      </c>
      <c r="FR109">
        <v>591.39300000000003</v>
      </c>
      <c r="FS109" t="s">
        <v>321</v>
      </c>
      <c r="FV109" t="s">
        <v>313</v>
      </c>
      <c r="FW109">
        <v>1916.921</v>
      </c>
      <c r="FX109" t="s">
        <v>328</v>
      </c>
      <c r="GA109" t="s">
        <v>313</v>
      </c>
      <c r="GB109">
        <v>5834.4849999999997</v>
      </c>
      <c r="GC109" t="s">
        <v>529</v>
      </c>
      <c r="GF109" t="s">
        <v>313</v>
      </c>
      <c r="GG109">
        <v>5907.7650000000003</v>
      </c>
      <c r="GH109" t="s">
        <v>328</v>
      </c>
      <c r="GK109" t="s">
        <v>313</v>
      </c>
      <c r="GL109">
        <v>5052.97</v>
      </c>
      <c r="GM109" t="s">
        <v>416</v>
      </c>
      <c r="GP109" t="s">
        <v>313</v>
      </c>
      <c r="GQ109">
        <v>6101.2979999999998</v>
      </c>
      <c r="GR109" t="s">
        <v>685</v>
      </c>
      <c r="GU109" t="s">
        <v>313</v>
      </c>
      <c r="GV109">
        <v>0</v>
      </c>
      <c r="GW109" t="s">
        <v>313</v>
      </c>
      <c r="GX109">
        <v>0</v>
      </c>
      <c r="GY109">
        <v>8.9999999999999993E-3</v>
      </c>
      <c r="GZ109" t="s">
        <v>313</v>
      </c>
      <c r="HA109">
        <v>13818.539000000001</v>
      </c>
      <c r="HB109" t="s">
        <v>339</v>
      </c>
      <c r="HE109" t="s">
        <v>313</v>
      </c>
      <c r="HF109">
        <v>2587.598</v>
      </c>
      <c r="HG109" t="s">
        <v>328</v>
      </c>
      <c r="HJ109" t="s">
        <v>313</v>
      </c>
      <c r="HK109">
        <v>6227.1639999999998</v>
      </c>
      <c r="HL109" t="s">
        <v>328</v>
      </c>
      <c r="HO109" t="s">
        <v>313</v>
      </c>
      <c r="HP109">
        <v>614.64200000000005</v>
      </c>
      <c r="HQ109" t="s">
        <v>328</v>
      </c>
      <c r="HT109" t="s">
        <v>313</v>
      </c>
      <c r="HU109">
        <v>21995.600999999999</v>
      </c>
      <c r="HV109" t="s">
        <v>340</v>
      </c>
      <c r="HY109" t="s">
        <v>313</v>
      </c>
      <c r="HZ109">
        <v>1558.183</v>
      </c>
      <c r="IA109" t="s">
        <v>531</v>
      </c>
      <c r="ID109" t="s">
        <v>313</v>
      </c>
      <c r="IE109">
        <v>6727.3530000000001</v>
      </c>
      <c r="IF109" t="s">
        <v>306</v>
      </c>
      <c r="II109" t="s">
        <v>313</v>
      </c>
      <c r="IJ109">
        <v>607.84</v>
      </c>
      <c r="IK109" t="s">
        <v>2332</v>
      </c>
      <c r="IN109" t="s">
        <v>313</v>
      </c>
    </row>
    <row r="110" spans="1:248">
      <c r="A110">
        <v>107</v>
      </c>
      <c r="B110" t="s">
        <v>1121</v>
      </c>
      <c r="C110" t="s">
        <v>1122</v>
      </c>
      <c r="D110" t="s">
        <v>1123</v>
      </c>
      <c r="E110" t="s">
        <v>1124</v>
      </c>
      <c r="F110" t="s">
        <v>1125</v>
      </c>
      <c r="G110" t="s">
        <v>522</v>
      </c>
      <c r="H110" t="s">
        <v>1126</v>
      </c>
      <c r="I110" t="s">
        <v>1127</v>
      </c>
      <c r="J110" t="s">
        <v>313</v>
      </c>
      <c r="K110" t="s">
        <v>313</v>
      </c>
      <c r="L110" t="s">
        <v>313</v>
      </c>
      <c r="M110">
        <v>108</v>
      </c>
      <c r="N110">
        <v>14392.342000000001</v>
      </c>
      <c r="O110" t="s">
        <v>314</v>
      </c>
      <c r="R110" t="s">
        <v>313</v>
      </c>
      <c r="S110">
        <v>44.64</v>
      </c>
      <c r="T110" t="s">
        <v>483</v>
      </c>
      <c r="W110" t="s">
        <v>313</v>
      </c>
      <c r="X110">
        <v>0</v>
      </c>
      <c r="Y110" t="s">
        <v>316</v>
      </c>
      <c r="Z110">
        <v>100</v>
      </c>
      <c r="AA110">
        <v>19590.984</v>
      </c>
      <c r="AB110" t="s">
        <v>316</v>
      </c>
      <c r="AC110">
        <v>7887.2560000000003</v>
      </c>
      <c r="AD110" t="s">
        <v>524</v>
      </c>
      <c r="AG110" t="s">
        <v>313</v>
      </c>
      <c r="AH110">
        <v>2741.03</v>
      </c>
      <c r="AI110" t="s">
        <v>600</v>
      </c>
      <c r="AL110" t="s">
        <v>313</v>
      </c>
      <c r="AM110">
        <v>4441.6530000000002</v>
      </c>
      <c r="AN110" t="s">
        <v>319</v>
      </c>
      <c r="AQ110" t="s">
        <v>313</v>
      </c>
      <c r="AR110">
        <v>5540.7259999999997</v>
      </c>
      <c r="AS110" t="s">
        <v>616</v>
      </c>
      <c r="AV110" t="s">
        <v>313</v>
      </c>
      <c r="AW110">
        <v>5453.567</v>
      </c>
      <c r="AX110" t="s">
        <v>306</v>
      </c>
      <c r="BA110" t="s">
        <v>313</v>
      </c>
      <c r="BB110">
        <v>1033.538</v>
      </c>
      <c r="BC110" t="s">
        <v>322</v>
      </c>
      <c r="BF110" t="s">
        <v>313</v>
      </c>
      <c r="BG110">
        <v>37.100999999999999</v>
      </c>
      <c r="BH110" t="s">
        <v>1128</v>
      </c>
      <c r="BK110" t="s">
        <v>313</v>
      </c>
      <c r="BL110">
        <v>6220.1229999999996</v>
      </c>
      <c r="BM110" t="s">
        <v>540</v>
      </c>
      <c r="BP110" t="s">
        <v>313</v>
      </c>
      <c r="BQ110">
        <v>7099.0609999999997</v>
      </c>
      <c r="BR110" t="s">
        <v>374</v>
      </c>
      <c r="BU110" t="s">
        <v>313</v>
      </c>
      <c r="BV110">
        <v>6371.31</v>
      </c>
      <c r="BW110" t="s">
        <v>541</v>
      </c>
      <c r="BZ110" t="s">
        <v>313</v>
      </c>
      <c r="CA110">
        <v>1807.539</v>
      </c>
      <c r="CB110" t="s">
        <v>561</v>
      </c>
      <c r="CE110" t="s">
        <v>313</v>
      </c>
      <c r="CF110">
        <v>328.40800000000002</v>
      </c>
      <c r="CG110" t="s">
        <v>328</v>
      </c>
      <c r="CJ110" t="s">
        <v>313</v>
      </c>
      <c r="CK110">
        <v>6050.009</v>
      </c>
      <c r="CL110" t="s">
        <v>328</v>
      </c>
      <c r="CO110" t="s">
        <v>313</v>
      </c>
      <c r="CP110">
        <v>1955.2560000000001</v>
      </c>
      <c r="CQ110" t="s">
        <v>664</v>
      </c>
      <c r="CT110" t="s">
        <v>313</v>
      </c>
      <c r="CU110">
        <v>2176.84</v>
      </c>
      <c r="CV110" t="s">
        <v>313</v>
      </c>
      <c r="CY110" t="s">
        <v>313</v>
      </c>
      <c r="CZ110">
        <v>6613.5519999999997</v>
      </c>
      <c r="DA110" t="s">
        <v>313</v>
      </c>
      <c r="DD110" t="s">
        <v>313</v>
      </c>
      <c r="DE110">
        <v>0</v>
      </c>
      <c r="DF110" t="s">
        <v>603</v>
      </c>
      <c r="DG110">
        <v>100</v>
      </c>
      <c r="DH110">
        <v>19590.929</v>
      </c>
      <c r="DI110" t="s">
        <v>603</v>
      </c>
      <c r="DJ110">
        <v>6997.8630000000003</v>
      </c>
      <c r="DK110" t="s">
        <v>341</v>
      </c>
      <c r="DN110" t="s">
        <v>313</v>
      </c>
      <c r="DO110">
        <v>757.78800000000001</v>
      </c>
      <c r="DP110" t="s">
        <v>306</v>
      </c>
      <c r="DS110" t="s">
        <v>313</v>
      </c>
      <c r="DT110">
        <v>0</v>
      </c>
      <c r="DU110" t="s">
        <v>332</v>
      </c>
      <c r="DV110">
        <v>93.968000000000004</v>
      </c>
      <c r="DW110">
        <v>18409.342000000001</v>
      </c>
      <c r="DX110" t="s">
        <v>332</v>
      </c>
      <c r="DY110">
        <v>6694.0240000000003</v>
      </c>
      <c r="DZ110" t="s">
        <v>328</v>
      </c>
      <c r="EC110" t="s">
        <v>313</v>
      </c>
      <c r="ED110">
        <v>12066.42</v>
      </c>
      <c r="EE110" t="s">
        <v>306</v>
      </c>
      <c r="EH110" t="s">
        <v>313</v>
      </c>
      <c r="EI110">
        <v>88.241</v>
      </c>
      <c r="EJ110" t="s">
        <v>333</v>
      </c>
      <c r="EM110" t="s">
        <v>313</v>
      </c>
      <c r="EN110">
        <v>6677.1229999999996</v>
      </c>
      <c r="EO110" t="s">
        <v>494</v>
      </c>
      <c r="ER110" t="s">
        <v>313</v>
      </c>
      <c r="ES110">
        <v>4852.4489999999996</v>
      </c>
      <c r="ET110" t="s">
        <v>313</v>
      </c>
      <c r="EW110" t="s">
        <v>313</v>
      </c>
      <c r="EX110">
        <v>6788.7089999999998</v>
      </c>
      <c r="EY110" t="s">
        <v>313</v>
      </c>
      <c r="FB110" t="s">
        <v>313</v>
      </c>
      <c r="FC110">
        <v>5530.6220000000003</v>
      </c>
      <c r="FD110" t="s">
        <v>306</v>
      </c>
      <c r="FG110" t="s">
        <v>313</v>
      </c>
      <c r="FH110">
        <v>11243.652</v>
      </c>
      <c r="FI110" t="s">
        <v>328</v>
      </c>
      <c r="FL110" t="s">
        <v>313</v>
      </c>
      <c r="FM110">
        <v>2245.3760000000002</v>
      </c>
      <c r="FN110" t="s">
        <v>328</v>
      </c>
      <c r="FQ110" t="s">
        <v>313</v>
      </c>
      <c r="FR110">
        <v>948.923</v>
      </c>
      <c r="FS110" t="s">
        <v>321</v>
      </c>
      <c r="FV110" t="s">
        <v>313</v>
      </c>
      <c r="FW110">
        <v>2017.3119999999999</v>
      </c>
      <c r="FX110" t="s">
        <v>328</v>
      </c>
      <c r="GA110" t="s">
        <v>313</v>
      </c>
      <c r="GB110">
        <v>6379.97</v>
      </c>
      <c r="GC110" t="s">
        <v>529</v>
      </c>
      <c r="GF110" t="s">
        <v>313</v>
      </c>
      <c r="GG110">
        <v>6300.5879999999997</v>
      </c>
      <c r="GH110" t="s">
        <v>328</v>
      </c>
      <c r="GK110" t="s">
        <v>313</v>
      </c>
      <c r="GL110">
        <v>5349.8130000000001</v>
      </c>
      <c r="GM110" t="s">
        <v>416</v>
      </c>
      <c r="GP110" t="s">
        <v>313</v>
      </c>
      <c r="GQ110">
        <v>6469.5420000000004</v>
      </c>
      <c r="GR110" t="s">
        <v>685</v>
      </c>
      <c r="GU110" t="s">
        <v>313</v>
      </c>
      <c r="GV110">
        <v>0</v>
      </c>
      <c r="GW110" t="s">
        <v>313</v>
      </c>
      <c r="GX110">
        <v>0</v>
      </c>
      <c r="GY110">
        <v>0.06</v>
      </c>
      <c r="GZ110" t="s">
        <v>313</v>
      </c>
      <c r="HA110">
        <v>13378.415999999999</v>
      </c>
      <c r="HB110" t="s">
        <v>339</v>
      </c>
      <c r="HE110" t="s">
        <v>313</v>
      </c>
      <c r="HF110">
        <v>2726.52</v>
      </c>
      <c r="HG110" t="s">
        <v>328</v>
      </c>
      <c r="HJ110" t="s">
        <v>313</v>
      </c>
      <c r="HK110">
        <v>6695.8609999999999</v>
      </c>
      <c r="HL110" t="s">
        <v>328</v>
      </c>
      <c r="HO110" t="s">
        <v>313</v>
      </c>
      <c r="HP110">
        <v>0</v>
      </c>
      <c r="HQ110" t="s">
        <v>328</v>
      </c>
      <c r="HR110">
        <v>1.9E-2</v>
      </c>
      <c r="HS110">
        <v>3.7480000000000002</v>
      </c>
      <c r="HT110" t="s">
        <v>328</v>
      </c>
      <c r="HU110">
        <v>22541.342000000001</v>
      </c>
      <c r="HV110" t="s">
        <v>340</v>
      </c>
      <c r="HY110" t="s">
        <v>313</v>
      </c>
      <c r="HZ110">
        <v>1482.7860000000001</v>
      </c>
      <c r="IA110" t="s">
        <v>531</v>
      </c>
      <c r="ID110" t="s">
        <v>313</v>
      </c>
      <c r="IE110">
        <v>7214.973</v>
      </c>
      <c r="IF110" t="s">
        <v>306</v>
      </c>
      <c r="II110" t="s">
        <v>313</v>
      </c>
      <c r="IJ110">
        <v>328.40800000000002</v>
      </c>
      <c r="IK110" t="s">
        <v>2332</v>
      </c>
      <c r="IN110" t="s">
        <v>313</v>
      </c>
    </row>
    <row r="111" spans="1:248">
      <c r="A111">
        <v>108</v>
      </c>
      <c r="B111" t="s">
        <v>359</v>
      </c>
      <c r="C111" t="s">
        <v>1129</v>
      </c>
      <c r="D111" t="s">
        <v>306</v>
      </c>
      <c r="E111" t="s">
        <v>1130</v>
      </c>
      <c r="F111" t="s">
        <v>1131</v>
      </c>
      <c r="G111" t="s">
        <v>522</v>
      </c>
      <c r="H111" t="s">
        <v>1132</v>
      </c>
      <c r="I111" t="s">
        <v>1133</v>
      </c>
      <c r="J111" t="s">
        <v>313</v>
      </c>
      <c r="K111" t="s">
        <v>313</v>
      </c>
      <c r="L111" t="s">
        <v>313</v>
      </c>
      <c r="M111">
        <v>109</v>
      </c>
      <c r="N111">
        <v>12576.705</v>
      </c>
      <c r="O111" t="s">
        <v>314</v>
      </c>
      <c r="R111" t="s">
        <v>313</v>
      </c>
      <c r="S111">
        <v>548.16800000000001</v>
      </c>
      <c r="T111" t="s">
        <v>315</v>
      </c>
      <c r="W111" t="s">
        <v>313</v>
      </c>
      <c r="X111">
        <v>0</v>
      </c>
      <c r="Y111" t="s">
        <v>316</v>
      </c>
      <c r="Z111">
        <v>100</v>
      </c>
      <c r="AA111">
        <v>9970.9519999999993</v>
      </c>
      <c r="AB111" t="s">
        <v>316</v>
      </c>
      <c r="AC111">
        <v>7072.3490000000002</v>
      </c>
      <c r="AD111" t="s">
        <v>317</v>
      </c>
      <c r="AG111" t="s">
        <v>313</v>
      </c>
      <c r="AH111">
        <v>2663.848</v>
      </c>
      <c r="AI111" t="s">
        <v>600</v>
      </c>
      <c r="AL111" t="s">
        <v>313</v>
      </c>
      <c r="AM111">
        <v>2623.2759999999998</v>
      </c>
      <c r="AN111" t="s">
        <v>319</v>
      </c>
      <c r="AQ111" t="s">
        <v>313</v>
      </c>
      <c r="AR111">
        <v>3798.223</v>
      </c>
      <c r="AS111" t="s">
        <v>526</v>
      </c>
      <c r="AV111" t="s">
        <v>313</v>
      </c>
      <c r="AW111">
        <v>3438.71</v>
      </c>
      <c r="AX111" t="s">
        <v>306</v>
      </c>
      <c r="BA111" t="s">
        <v>313</v>
      </c>
      <c r="BB111">
        <v>271.78800000000001</v>
      </c>
      <c r="BC111" t="s">
        <v>322</v>
      </c>
      <c r="BF111" t="s">
        <v>313</v>
      </c>
      <c r="BG111">
        <v>131.22300000000001</v>
      </c>
      <c r="BH111" t="s">
        <v>1134</v>
      </c>
      <c r="BK111" t="s">
        <v>313</v>
      </c>
      <c r="BL111">
        <v>4139.3440000000001</v>
      </c>
      <c r="BM111" t="s">
        <v>540</v>
      </c>
      <c r="BP111" t="s">
        <v>313</v>
      </c>
      <c r="BQ111">
        <v>5097.9110000000001</v>
      </c>
      <c r="BR111" t="s">
        <v>374</v>
      </c>
      <c r="BU111" t="s">
        <v>313</v>
      </c>
      <c r="BV111">
        <v>4290.8559999999998</v>
      </c>
      <c r="BW111" t="s">
        <v>602</v>
      </c>
      <c r="BZ111" t="s">
        <v>313</v>
      </c>
      <c r="CA111">
        <v>2705.652</v>
      </c>
      <c r="CB111" t="s">
        <v>561</v>
      </c>
      <c r="CE111" t="s">
        <v>313</v>
      </c>
      <c r="CF111">
        <v>172.59800000000001</v>
      </c>
      <c r="CG111" t="s">
        <v>328</v>
      </c>
      <c r="CJ111" t="s">
        <v>313</v>
      </c>
      <c r="CK111">
        <v>4000.09</v>
      </c>
      <c r="CL111" t="s">
        <v>328</v>
      </c>
      <c r="CO111" t="s">
        <v>313</v>
      </c>
      <c r="CP111">
        <v>2010.1959999999999</v>
      </c>
      <c r="CQ111" t="s">
        <v>528</v>
      </c>
      <c r="CT111" t="s">
        <v>313</v>
      </c>
      <c r="CU111">
        <v>4024.4369999999999</v>
      </c>
      <c r="CV111" t="s">
        <v>313</v>
      </c>
      <c r="CY111" t="s">
        <v>313</v>
      </c>
      <c r="CZ111">
        <v>4611.9579999999996</v>
      </c>
      <c r="DA111" t="s">
        <v>313</v>
      </c>
      <c r="DD111" t="s">
        <v>313</v>
      </c>
      <c r="DE111">
        <v>404.64100000000002</v>
      </c>
      <c r="DF111" t="s">
        <v>347</v>
      </c>
      <c r="DI111" t="s">
        <v>313</v>
      </c>
      <c r="DJ111">
        <v>4990.1310000000003</v>
      </c>
      <c r="DK111" t="s">
        <v>341</v>
      </c>
      <c r="DN111" t="s">
        <v>313</v>
      </c>
      <c r="DO111">
        <v>1067.8420000000001</v>
      </c>
      <c r="DP111" t="s">
        <v>418</v>
      </c>
      <c r="DS111" t="s">
        <v>313</v>
      </c>
      <c r="DT111">
        <v>0</v>
      </c>
      <c r="DU111" t="s">
        <v>332</v>
      </c>
      <c r="DV111">
        <v>99.061000000000007</v>
      </c>
      <c r="DW111">
        <v>9877.3080000000009</v>
      </c>
      <c r="DX111" t="s">
        <v>332</v>
      </c>
      <c r="DY111">
        <v>4647.3609999999999</v>
      </c>
      <c r="DZ111" t="s">
        <v>328</v>
      </c>
      <c r="EC111" t="s">
        <v>313</v>
      </c>
      <c r="ED111">
        <v>10073.772999999999</v>
      </c>
      <c r="EE111" t="s">
        <v>306</v>
      </c>
      <c r="EH111" t="s">
        <v>313</v>
      </c>
      <c r="EI111">
        <v>192.334</v>
      </c>
      <c r="EJ111" t="s">
        <v>333</v>
      </c>
      <c r="EM111" t="s">
        <v>313</v>
      </c>
      <c r="EN111">
        <v>4843.57</v>
      </c>
      <c r="EO111" t="s">
        <v>494</v>
      </c>
      <c r="ER111" t="s">
        <v>313</v>
      </c>
      <c r="ES111">
        <v>2882.105</v>
      </c>
      <c r="ET111" t="s">
        <v>313</v>
      </c>
      <c r="EW111" t="s">
        <v>313</v>
      </c>
      <c r="EX111">
        <v>4761.7889999999998</v>
      </c>
      <c r="EY111" t="s">
        <v>313</v>
      </c>
      <c r="FB111" t="s">
        <v>313</v>
      </c>
      <c r="FC111">
        <v>6832.25</v>
      </c>
      <c r="FD111" t="s">
        <v>335</v>
      </c>
      <c r="FG111" t="s">
        <v>313</v>
      </c>
      <c r="FH111">
        <v>9209.6419999999998</v>
      </c>
      <c r="FI111" t="s">
        <v>328</v>
      </c>
      <c r="FL111" t="s">
        <v>313</v>
      </c>
      <c r="FM111">
        <v>1902.424</v>
      </c>
      <c r="FN111" t="s">
        <v>328</v>
      </c>
      <c r="FQ111" t="s">
        <v>313</v>
      </c>
      <c r="FR111">
        <v>365.303</v>
      </c>
      <c r="FS111" t="s">
        <v>349</v>
      </c>
      <c r="FV111" t="s">
        <v>313</v>
      </c>
      <c r="FW111">
        <v>711.56100000000004</v>
      </c>
      <c r="FX111" t="s">
        <v>328</v>
      </c>
      <c r="GA111" t="s">
        <v>313</v>
      </c>
      <c r="GB111">
        <v>4289.5690000000004</v>
      </c>
      <c r="GC111" t="s">
        <v>529</v>
      </c>
      <c r="GF111" t="s">
        <v>313</v>
      </c>
      <c r="GG111">
        <v>5309.4570000000003</v>
      </c>
      <c r="GH111" t="s">
        <v>328</v>
      </c>
      <c r="GK111" t="s">
        <v>313</v>
      </c>
      <c r="GL111">
        <v>3852.0830000000001</v>
      </c>
      <c r="GM111" t="s">
        <v>416</v>
      </c>
      <c r="GP111" t="s">
        <v>313</v>
      </c>
      <c r="GQ111">
        <v>4754.3850000000002</v>
      </c>
      <c r="GR111" t="s">
        <v>530</v>
      </c>
      <c r="GU111" t="s">
        <v>313</v>
      </c>
      <c r="GV111">
        <v>0</v>
      </c>
      <c r="GW111" t="s">
        <v>313</v>
      </c>
      <c r="GX111">
        <v>0</v>
      </c>
      <c r="GY111">
        <v>1.4E-2</v>
      </c>
      <c r="GZ111" t="s">
        <v>313</v>
      </c>
      <c r="HA111">
        <v>14261.642</v>
      </c>
      <c r="HB111" t="s">
        <v>339</v>
      </c>
      <c r="HE111" t="s">
        <v>313</v>
      </c>
      <c r="HF111">
        <v>2088.4789999999998</v>
      </c>
      <c r="HG111" t="s">
        <v>328</v>
      </c>
      <c r="HJ111" t="s">
        <v>313</v>
      </c>
      <c r="HK111">
        <v>4696.6490000000003</v>
      </c>
      <c r="HL111" t="s">
        <v>328</v>
      </c>
      <c r="HO111" t="s">
        <v>313</v>
      </c>
      <c r="HP111">
        <v>926.17200000000003</v>
      </c>
      <c r="HQ111" t="s">
        <v>328</v>
      </c>
      <c r="HT111" t="s">
        <v>313</v>
      </c>
      <c r="HU111">
        <v>20455.399000000001</v>
      </c>
      <c r="HV111" t="s">
        <v>340</v>
      </c>
      <c r="HY111" t="s">
        <v>313</v>
      </c>
      <c r="HZ111">
        <v>1582.2159999999999</v>
      </c>
      <c r="IA111" t="s">
        <v>531</v>
      </c>
      <c r="ID111" t="s">
        <v>313</v>
      </c>
      <c r="IE111">
        <v>5182.7380000000003</v>
      </c>
      <c r="IF111" t="s">
        <v>306</v>
      </c>
      <c r="II111" t="s">
        <v>313</v>
      </c>
      <c r="IJ111">
        <v>0</v>
      </c>
      <c r="IK111" t="s">
        <v>2332</v>
      </c>
      <c r="IL111">
        <v>64.067999999999998</v>
      </c>
      <c r="IM111">
        <v>6388.2030000000004</v>
      </c>
      <c r="IN111" t="s">
        <v>2332</v>
      </c>
    </row>
    <row r="112" spans="1:248">
      <c r="A112">
        <v>109</v>
      </c>
      <c r="B112" t="s">
        <v>1135</v>
      </c>
      <c r="C112" t="s">
        <v>1136</v>
      </c>
      <c r="D112" t="s">
        <v>1137</v>
      </c>
      <c r="E112" t="s">
        <v>1138</v>
      </c>
      <c r="F112" t="s">
        <v>1139</v>
      </c>
      <c r="G112" t="s">
        <v>522</v>
      </c>
      <c r="H112" t="s">
        <v>1140</v>
      </c>
      <c r="I112" t="s">
        <v>1141</v>
      </c>
      <c r="J112" t="s">
        <v>313</v>
      </c>
      <c r="K112" t="s">
        <v>313</v>
      </c>
      <c r="L112" t="s">
        <v>313</v>
      </c>
      <c r="M112">
        <v>110</v>
      </c>
      <c r="N112">
        <v>13412.13</v>
      </c>
      <c r="O112" t="s">
        <v>314</v>
      </c>
      <c r="R112" t="s">
        <v>313</v>
      </c>
      <c r="S112">
        <v>916.83699999999999</v>
      </c>
      <c r="T112" t="s">
        <v>503</v>
      </c>
      <c r="W112" t="s">
        <v>313</v>
      </c>
      <c r="X112">
        <v>0</v>
      </c>
      <c r="Y112" t="s">
        <v>316</v>
      </c>
      <c r="Z112">
        <v>100</v>
      </c>
      <c r="AA112">
        <v>24877.080999999998</v>
      </c>
      <c r="AB112" t="s">
        <v>316</v>
      </c>
      <c r="AC112">
        <v>7888.2950000000001</v>
      </c>
      <c r="AD112" t="s">
        <v>317</v>
      </c>
      <c r="AG112" t="s">
        <v>313</v>
      </c>
      <c r="AH112">
        <v>1583.0440000000001</v>
      </c>
      <c r="AI112" t="s">
        <v>600</v>
      </c>
      <c r="AL112" t="s">
        <v>313</v>
      </c>
      <c r="AM112">
        <v>3371.578</v>
      </c>
      <c r="AN112" t="s">
        <v>319</v>
      </c>
      <c r="AQ112" t="s">
        <v>313</v>
      </c>
      <c r="AR112">
        <v>3672.4389999999999</v>
      </c>
      <c r="AS112" t="s">
        <v>616</v>
      </c>
      <c r="AV112" t="s">
        <v>313</v>
      </c>
      <c r="AW112">
        <v>3631.78</v>
      </c>
      <c r="AX112" t="s">
        <v>306</v>
      </c>
      <c r="BA112" t="s">
        <v>313</v>
      </c>
      <c r="BB112">
        <v>1086.7809999999999</v>
      </c>
      <c r="BC112" t="s">
        <v>322</v>
      </c>
      <c r="BF112" t="s">
        <v>313</v>
      </c>
      <c r="BG112">
        <v>208.10599999999999</v>
      </c>
      <c r="BH112" t="s">
        <v>1142</v>
      </c>
      <c r="BK112" t="s">
        <v>313</v>
      </c>
      <c r="BL112">
        <v>4493.5659999999998</v>
      </c>
      <c r="BM112" t="s">
        <v>540</v>
      </c>
      <c r="BP112" t="s">
        <v>313</v>
      </c>
      <c r="BQ112">
        <v>5844.06</v>
      </c>
      <c r="BR112" t="s">
        <v>374</v>
      </c>
      <c r="BU112" t="s">
        <v>313</v>
      </c>
      <c r="BV112">
        <v>4560.2669999999998</v>
      </c>
      <c r="BW112" t="s">
        <v>541</v>
      </c>
      <c r="BZ112" t="s">
        <v>313</v>
      </c>
      <c r="CA112">
        <v>1681.5619999999999</v>
      </c>
      <c r="CB112" t="s">
        <v>561</v>
      </c>
      <c r="CE112" t="s">
        <v>313</v>
      </c>
      <c r="CF112">
        <v>499.38099999999997</v>
      </c>
      <c r="CG112" t="s">
        <v>328</v>
      </c>
      <c r="CJ112" t="s">
        <v>313</v>
      </c>
      <c r="CK112">
        <v>4262.1760000000004</v>
      </c>
      <c r="CL112" t="s">
        <v>328</v>
      </c>
      <c r="CO112" t="s">
        <v>313</v>
      </c>
      <c r="CP112">
        <v>2284.4189999999999</v>
      </c>
      <c r="CQ112" t="s">
        <v>664</v>
      </c>
      <c r="CT112" t="s">
        <v>313</v>
      </c>
      <c r="CU112">
        <v>4028.578</v>
      </c>
      <c r="CV112" t="s">
        <v>313</v>
      </c>
      <c r="CY112" t="s">
        <v>313</v>
      </c>
      <c r="CZ112">
        <v>5366.3879999999999</v>
      </c>
      <c r="DA112" t="s">
        <v>313</v>
      </c>
      <c r="DD112" t="s">
        <v>313</v>
      </c>
      <c r="DE112">
        <v>288.803</v>
      </c>
      <c r="DF112" t="s">
        <v>347</v>
      </c>
      <c r="DI112" t="s">
        <v>313</v>
      </c>
      <c r="DJ112">
        <v>5726.6859999999997</v>
      </c>
      <c r="DK112" t="s">
        <v>341</v>
      </c>
      <c r="DN112" t="s">
        <v>313</v>
      </c>
      <c r="DO112">
        <v>544.23900000000003</v>
      </c>
      <c r="DP112" t="s">
        <v>418</v>
      </c>
      <c r="DS112" t="s">
        <v>313</v>
      </c>
      <c r="DT112">
        <v>0</v>
      </c>
      <c r="DU112" t="s">
        <v>332</v>
      </c>
      <c r="DV112">
        <v>96.968999999999994</v>
      </c>
      <c r="DW112">
        <v>24123.126</v>
      </c>
      <c r="DX112" t="s">
        <v>332</v>
      </c>
      <c r="DY112">
        <v>5292.3649999999998</v>
      </c>
      <c r="DZ112" t="s">
        <v>328</v>
      </c>
      <c r="EC112" t="s">
        <v>313</v>
      </c>
      <c r="ED112">
        <v>10635.206</v>
      </c>
      <c r="EE112" t="s">
        <v>306</v>
      </c>
      <c r="EH112" t="s">
        <v>313</v>
      </c>
      <c r="EI112">
        <v>252.88900000000001</v>
      </c>
      <c r="EJ112" t="s">
        <v>333</v>
      </c>
      <c r="EM112" t="s">
        <v>313</v>
      </c>
      <c r="EN112">
        <v>4738.4750000000004</v>
      </c>
      <c r="EO112" t="s">
        <v>494</v>
      </c>
      <c r="ER112" t="s">
        <v>313</v>
      </c>
      <c r="ES112">
        <v>3725.5189999999998</v>
      </c>
      <c r="ET112" t="s">
        <v>313</v>
      </c>
      <c r="EW112" t="s">
        <v>313</v>
      </c>
      <c r="EX112">
        <v>5463.7529999999997</v>
      </c>
      <c r="EY112" t="s">
        <v>313</v>
      </c>
      <c r="FB112" t="s">
        <v>313</v>
      </c>
      <c r="FC112">
        <v>5889.6019999999999</v>
      </c>
      <c r="FD112" t="s">
        <v>306</v>
      </c>
      <c r="FG112" t="s">
        <v>313</v>
      </c>
      <c r="FH112">
        <v>9832.5</v>
      </c>
      <c r="FI112" t="s">
        <v>328</v>
      </c>
      <c r="FL112" t="s">
        <v>313</v>
      </c>
      <c r="FM112">
        <v>2805.6759999999999</v>
      </c>
      <c r="FN112" t="s">
        <v>328</v>
      </c>
      <c r="FQ112" t="s">
        <v>313</v>
      </c>
      <c r="FR112">
        <v>232.84</v>
      </c>
      <c r="FS112" t="s">
        <v>366</v>
      </c>
      <c r="FV112" t="s">
        <v>313</v>
      </c>
      <c r="FW112">
        <v>1222.77</v>
      </c>
      <c r="FX112" t="s">
        <v>328</v>
      </c>
      <c r="GA112" t="s">
        <v>313</v>
      </c>
      <c r="GB112">
        <v>4683.2430000000004</v>
      </c>
      <c r="GC112" t="s">
        <v>529</v>
      </c>
      <c r="GF112" t="s">
        <v>313</v>
      </c>
      <c r="GG112">
        <v>4586.9520000000002</v>
      </c>
      <c r="GH112" t="s">
        <v>328</v>
      </c>
      <c r="GK112" t="s">
        <v>313</v>
      </c>
      <c r="GL112">
        <v>4893.05</v>
      </c>
      <c r="GM112" t="s">
        <v>416</v>
      </c>
      <c r="GP112" t="s">
        <v>313</v>
      </c>
      <c r="GQ112">
        <v>4823.0460000000003</v>
      </c>
      <c r="GR112" t="s">
        <v>685</v>
      </c>
      <c r="GU112" t="s">
        <v>313</v>
      </c>
      <c r="GV112">
        <v>0</v>
      </c>
      <c r="GW112" t="s">
        <v>313</v>
      </c>
      <c r="GX112">
        <v>0</v>
      </c>
      <c r="GY112">
        <v>2.7E-2</v>
      </c>
      <c r="GZ112" t="s">
        <v>313</v>
      </c>
      <c r="HA112">
        <v>14961.941999999999</v>
      </c>
      <c r="HB112" t="s">
        <v>339</v>
      </c>
      <c r="HE112" t="s">
        <v>313</v>
      </c>
      <c r="HF112">
        <v>2701.4740000000002</v>
      </c>
      <c r="HG112" t="s">
        <v>328</v>
      </c>
      <c r="HJ112" t="s">
        <v>313</v>
      </c>
      <c r="HK112">
        <v>5451.6809999999996</v>
      </c>
      <c r="HL112" t="s">
        <v>328</v>
      </c>
      <c r="HO112" t="s">
        <v>313</v>
      </c>
      <c r="HP112">
        <v>162.732</v>
      </c>
      <c r="HQ112" t="s">
        <v>328</v>
      </c>
      <c r="HT112" t="s">
        <v>313</v>
      </c>
      <c r="HU112">
        <v>20744.981</v>
      </c>
      <c r="HV112" t="s">
        <v>340</v>
      </c>
      <c r="HY112" t="s">
        <v>313</v>
      </c>
      <c r="HZ112">
        <v>2371.739</v>
      </c>
      <c r="IA112" t="s">
        <v>531</v>
      </c>
      <c r="ID112" t="s">
        <v>313</v>
      </c>
      <c r="IE112">
        <v>5864.43</v>
      </c>
      <c r="IF112" t="s">
        <v>306</v>
      </c>
      <c r="II112" t="s">
        <v>313</v>
      </c>
      <c r="IJ112">
        <v>0</v>
      </c>
      <c r="IK112" t="s">
        <v>2332</v>
      </c>
      <c r="IL112">
        <v>0</v>
      </c>
      <c r="IM112">
        <v>0.01</v>
      </c>
      <c r="IN112" t="s">
        <v>2332</v>
      </c>
    </row>
    <row r="113" spans="1:248">
      <c r="A113">
        <v>110</v>
      </c>
      <c r="B113" t="s">
        <v>1143</v>
      </c>
      <c r="C113" t="s">
        <v>1144</v>
      </c>
      <c r="D113" t="s">
        <v>1145</v>
      </c>
      <c r="E113" t="s">
        <v>1146</v>
      </c>
      <c r="F113" t="s">
        <v>1147</v>
      </c>
      <c r="G113" t="s">
        <v>522</v>
      </c>
      <c r="H113" t="s">
        <v>1148</v>
      </c>
      <c r="I113" t="s">
        <v>1149</v>
      </c>
      <c r="J113" t="s">
        <v>313</v>
      </c>
      <c r="K113" t="s">
        <v>313</v>
      </c>
      <c r="L113" t="s">
        <v>313</v>
      </c>
      <c r="M113">
        <v>111</v>
      </c>
      <c r="N113">
        <v>13599.312</v>
      </c>
      <c r="O113" t="s">
        <v>314</v>
      </c>
      <c r="R113" t="s">
        <v>313</v>
      </c>
      <c r="S113">
        <v>805.26499999999999</v>
      </c>
      <c r="T113" t="s">
        <v>503</v>
      </c>
      <c r="W113" t="s">
        <v>313</v>
      </c>
      <c r="X113">
        <v>0</v>
      </c>
      <c r="Y113" t="s">
        <v>316</v>
      </c>
      <c r="Z113">
        <v>100</v>
      </c>
      <c r="AA113">
        <v>8136.0330000000004</v>
      </c>
      <c r="AB113" t="s">
        <v>316</v>
      </c>
      <c r="AC113">
        <v>8076.5709999999999</v>
      </c>
      <c r="AD113" t="s">
        <v>317</v>
      </c>
      <c r="AG113" t="s">
        <v>313</v>
      </c>
      <c r="AH113">
        <v>1552.0930000000001</v>
      </c>
      <c r="AI113" t="s">
        <v>600</v>
      </c>
      <c r="AL113" t="s">
        <v>313</v>
      </c>
      <c r="AM113">
        <v>3562.0279999999998</v>
      </c>
      <c r="AN113" t="s">
        <v>319</v>
      </c>
      <c r="AQ113" t="s">
        <v>313</v>
      </c>
      <c r="AR113">
        <v>3836.424</v>
      </c>
      <c r="AS113" t="s">
        <v>616</v>
      </c>
      <c r="AV113" t="s">
        <v>313</v>
      </c>
      <c r="AW113">
        <v>3852.549</v>
      </c>
      <c r="AX113" t="s">
        <v>306</v>
      </c>
      <c r="BA113" t="s">
        <v>313</v>
      </c>
      <c r="BB113">
        <v>1140.0940000000001</v>
      </c>
      <c r="BC113" t="s">
        <v>322</v>
      </c>
      <c r="BF113" t="s">
        <v>313</v>
      </c>
      <c r="BG113">
        <v>289.16899999999998</v>
      </c>
      <c r="BH113" t="s">
        <v>1150</v>
      </c>
      <c r="BK113" t="s">
        <v>313</v>
      </c>
      <c r="BL113">
        <v>4711.8549999999996</v>
      </c>
      <c r="BM113" t="s">
        <v>540</v>
      </c>
      <c r="BP113" t="s">
        <v>313</v>
      </c>
      <c r="BQ113">
        <v>6039.8879999999999</v>
      </c>
      <c r="BR113" t="s">
        <v>374</v>
      </c>
      <c r="BU113" t="s">
        <v>313</v>
      </c>
      <c r="BV113">
        <v>4781.0190000000002</v>
      </c>
      <c r="BW113" t="s">
        <v>541</v>
      </c>
      <c r="BZ113" t="s">
        <v>313</v>
      </c>
      <c r="CA113">
        <v>1562.0029999999999</v>
      </c>
      <c r="CB113" t="s">
        <v>561</v>
      </c>
      <c r="CE113" t="s">
        <v>313</v>
      </c>
      <c r="CF113">
        <v>631.73199999999997</v>
      </c>
      <c r="CG113" t="s">
        <v>328</v>
      </c>
      <c r="CJ113" t="s">
        <v>313</v>
      </c>
      <c r="CK113">
        <v>4482.4759999999997</v>
      </c>
      <c r="CL113" t="s">
        <v>328</v>
      </c>
      <c r="CO113" t="s">
        <v>313</v>
      </c>
      <c r="CP113">
        <v>2152.0079999999998</v>
      </c>
      <c r="CQ113" t="s">
        <v>664</v>
      </c>
      <c r="CT113" t="s">
        <v>313</v>
      </c>
      <c r="CU113">
        <v>3962.4470000000001</v>
      </c>
      <c r="CV113" t="s">
        <v>313</v>
      </c>
      <c r="CY113" t="s">
        <v>313</v>
      </c>
      <c r="CZ113">
        <v>5560.6390000000001</v>
      </c>
      <c r="DA113" t="s">
        <v>313</v>
      </c>
      <c r="DD113" t="s">
        <v>313</v>
      </c>
      <c r="DE113">
        <v>298.92099999999999</v>
      </c>
      <c r="DF113" t="s">
        <v>347</v>
      </c>
      <c r="DI113" t="s">
        <v>313</v>
      </c>
      <c r="DJ113">
        <v>5923.4930000000004</v>
      </c>
      <c r="DK113" t="s">
        <v>341</v>
      </c>
      <c r="DN113" t="s">
        <v>313</v>
      </c>
      <c r="DO113">
        <v>656.03</v>
      </c>
      <c r="DP113" t="s">
        <v>418</v>
      </c>
      <c r="DS113" t="s">
        <v>313</v>
      </c>
      <c r="DT113">
        <v>0</v>
      </c>
      <c r="DU113" t="s">
        <v>332</v>
      </c>
      <c r="DV113">
        <v>100</v>
      </c>
      <c r="DW113">
        <v>8136.0330000000004</v>
      </c>
      <c r="DX113" t="s">
        <v>332</v>
      </c>
      <c r="DY113">
        <v>5498.2539999999999</v>
      </c>
      <c r="DZ113" t="s">
        <v>328</v>
      </c>
      <c r="EC113" t="s">
        <v>313</v>
      </c>
      <c r="ED113">
        <v>10848.323</v>
      </c>
      <c r="EE113" t="s">
        <v>306</v>
      </c>
      <c r="EH113" t="s">
        <v>313</v>
      </c>
      <c r="EI113">
        <v>417.44200000000001</v>
      </c>
      <c r="EJ113" t="s">
        <v>333</v>
      </c>
      <c r="EM113" t="s">
        <v>313</v>
      </c>
      <c r="EN113">
        <v>4947.5379999999996</v>
      </c>
      <c r="EO113" t="s">
        <v>494</v>
      </c>
      <c r="ER113" t="s">
        <v>313</v>
      </c>
      <c r="ES113">
        <v>3903.8679999999999</v>
      </c>
      <c r="ET113" t="s">
        <v>313</v>
      </c>
      <c r="EW113" t="s">
        <v>313</v>
      </c>
      <c r="EX113">
        <v>5663.9849999999997</v>
      </c>
      <c r="EY113" t="s">
        <v>313</v>
      </c>
      <c r="FB113" t="s">
        <v>313</v>
      </c>
      <c r="FC113">
        <v>5780.3739999999998</v>
      </c>
      <c r="FD113" t="s">
        <v>306</v>
      </c>
      <c r="FG113" t="s">
        <v>313</v>
      </c>
      <c r="FH113">
        <v>10041.134</v>
      </c>
      <c r="FI113" t="s">
        <v>328</v>
      </c>
      <c r="FL113" t="s">
        <v>313</v>
      </c>
      <c r="FM113">
        <v>2852.7260000000001</v>
      </c>
      <c r="FN113" t="s">
        <v>328</v>
      </c>
      <c r="FQ113" t="s">
        <v>313</v>
      </c>
      <c r="FR113">
        <v>134.97999999999999</v>
      </c>
      <c r="FS113" t="s">
        <v>366</v>
      </c>
      <c r="FV113" t="s">
        <v>313</v>
      </c>
      <c r="FW113">
        <v>1416.009</v>
      </c>
      <c r="FX113" t="s">
        <v>328</v>
      </c>
      <c r="GA113" t="s">
        <v>313</v>
      </c>
      <c r="GB113">
        <v>4900.2659999999996</v>
      </c>
      <c r="GC113" t="s">
        <v>529</v>
      </c>
      <c r="GF113" t="s">
        <v>313</v>
      </c>
      <c r="GG113">
        <v>4711.085</v>
      </c>
      <c r="GH113" t="s">
        <v>328</v>
      </c>
      <c r="GK113" t="s">
        <v>313</v>
      </c>
      <c r="GL113">
        <v>5032.6850000000004</v>
      </c>
      <c r="GM113" t="s">
        <v>416</v>
      </c>
      <c r="GP113" t="s">
        <v>313</v>
      </c>
      <c r="GQ113">
        <v>4932.9049999999997</v>
      </c>
      <c r="GR113" t="s">
        <v>685</v>
      </c>
      <c r="GU113" t="s">
        <v>313</v>
      </c>
      <c r="GV113">
        <v>0</v>
      </c>
      <c r="GW113" t="s">
        <v>313</v>
      </c>
      <c r="GX113">
        <v>2.99</v>
      </c>
      <c r="GY113">
        <v>243.22900000000001</v>
      </c>
      <c r="GZ113" t="s">
        <v>313</v>
      </c>
      <c r="HA113">
        <v>14946.343999999999</v>
      </c>
      <c r="HB113" t="s">
        <v>339</v>
      </c>
      <c r="HE113" t="s">
        <v>313</v>
      </c>
      <c r="HF113">
        <v>2863.125</v>
      </c>
      <c r="HG113" t="s">
        <v>328</v>
      </c>
      <c r="HJ113" t="s">
        <v>313</v>
      </c>
      <c r="HK113">
        <v>5646.8670000000002</v>
      </c>
      <c r="HL113" t="s">
        <v>328</v>
      </c>
      <c r="HO113" t="s">
        <v>313</v>
      </c>
      <c r="HP113">
        <v>281.11700000000002</v>
      </c>
      <c r="HQ113" t="s">
        <v>328</v>
      </c>
      <c r="HT113" t="s">
        <v>313</v>
      </c>
      <c r="HU113">
        <v>20965.634999999998</v>
      </c>
      <c r="HV113" t="s">
        <v>340</v>
      </c>
      <c r="HY113" t="s">
        <v>313</v>
      </c>
      <c r="HZ113">
        <v>2403.1770000000001</v>
      </c>
      <c r="IA113" t="s">
        <v>531</v>
      </c>
      <c r="ID113" t="s">
        <v>313</v>
      </c>
      <c r="IE113">
        <v>6067.1189999999997</v>
      </c>
      <c r="IF113" t="s">
        <v>306</v>
      </c>
      <c r="II113" t="s">
        <v>313</v>
      </c>
      <c r="IJ113">
        <v>0</v>
      </c>
      <c r="IK113" t="s">
        <v>2332</v>
      </c>
      <c r="IL113">
        <v>99.998999999999995</v>
      </c>
      <c r="IM113">
        <v>8135.991</v>
      </c>
      <c r="IN113" t="s">
        <v>2332</v>
      </c>
    </row>
    <row r="114" spans="1:248">
      <c r="A114">
        <v>113</v>
      </c>
      <c r="B114" t="s">
        <v>400</v>
      </c>
      <c r="C114" t="s">
        <v>1151</v>
      </c>
      <c r="D114" t="s">
        <v>1152</v>
      </c>
      <c r="E114" t="s">
        <v>1153</v>
      </c>
      <c r="F114" t="s">
        <v>1154</v>
      </c>
      <c r="G114" t="s">
        <v>522</v>
      </c>
      <c r="H114" t="s">
        <v>1155</v>
      </c>
      <c r="I114" t="s">
        <v>1156</v>
      </c>
      <c r="J114" t="s">
        <v>313</v>
      </c>
      <c r="K114" t="s">
        <v>313</v>
      </c>
      <c r="L114" t="s">
        <v>313</v>
      </c>
      <c r="M114">
        <v>112</v>
      </c>
      <c r="N114">
        <v>12023.189</v>
      </c>
      <c r="O114" t="s">
        <v>314</v>
      </c>
      <c r="R114" t="s">
        <v>313</v>
      </c>
      <c r="S114">
        <v>1185.155</v>
      </c>
      <c r="T114" t="s">
        <v>315</v>
      </c>
      <c r="W114" t="s">
        <v>313</v>
      </c>
      <c r="X114">
        <v>0</v>
      </c>
      <c r="Y114" t="s">
        <v>316</v>
      </c>
      <c r="Z114">
        <v>100</v>
      </c>
      <c r="AA114">
        <v>5412.4610000000002</v>
      </c>
      <c r="AB114" t="s">
        <v>316</v>
      </c>
      <c r="AC114">
        <v>6630.7709999999997</v>
      </c>
      <c r="AD114" t="s">
        <v>524</v>
      </c>
      <c r="AG114" t="s">
        <v>313</v>
      </c>
      <c r="AH114">
        <v>2895.2950000000001</v>
      </c>
      <c r="AI114" t="s">
        <v>525</v>
      </c>
      <c r="AL114" t="s">
        <v>313</v>
      </c>
      <c r="AM114">
        <v>2083.9569999999999</v>
      </c>
      <c r="AN114" t="s">
        <v>319</v>
      </c>
      <c r="AQ114" t="s">
        <v>313</v>
      </c>
      <c r="AR114">
        <v>3512.9090000000001</v>
      </c>
      <c r="AS114" t="s">
        <v>526</v>
      </c>
      <c r="AV114" t="s">
        <v>313</v>
      </c>
      <c r="AW114">
        <v>3784.4589999999998</v>
      </c>
      <c r="AX114" t="s">
        <v>366</v>
      </c>
      <c r="BA114" t="s">
        <v>313</v>
      </c>
      <c r="BB114">
        <v>619.79700000000003</v>
      </c>
      <c r="BC114" t="s">
        <v>322</v>
      </c>
      <c r="BF114" t="s">
        <v>313</v>
      </c>
      <c r="BG114">
        <v>245.11600000000001</v>
      </c>
      <c r="BH114" t="s">
        <v>1157</v>
      </c>
      <c r="BK114" t="s">
        <v>313</v>
      </c>
      <c r="BL114">
        <v>4661.6909999999998</v>
      </c>
      <c r="BM114" t="s">
        <v>449</v>
      </c>
      <c r="BP114" t="s">
        <v>313</v>
      </c>
      <c r="BQ114">
        <v>4984.7939999999999</v>
      </c>
      <c r="BR114" t="s">
        <v>374</v>
      </c>
      <c r="BU114" t="s">
        <v>313</v>
      </c>
      <c r="BV114">
        <v>4505.5389999999998</v>
      </c>
      <c r="BW114" t="s">
        <v>509</v>
      </c>
      <c r="BZ114" t="s">
        <v>313</v>
      </c>
      <c r="CA114">
        <v>2954.384</v>
      </c>
      <c r="CB114" t="s">
        <v>414</v>
      </c>
      <c r="CE114" t="s">
        <v>313</v>
      </c>
      <c r="CF114">
        <v>477.34300000000002</v>
      </c>
      <c r="CG114" t="s">
        <v>328</v>
      </c>
      <c r="CJ114" t="s">
        <v>313</v>
      </c>
      <c r="CK114">
        <v>4682.9139999999998</v>
      </c>
      <c r="CL114" t="s">
        <v>328</v>
      </c>
      <c r="CO114" t="s">
        <v>313</v>
      </c>
      <c r="CP114">
        <v>871.46699999999998</v>
      </c>
      <c r="CQ114" t="s">
        <v>528</v>
      </c>
      <c r="CT114" t="s">
        <v>313</v>
      </c>
      <c r="CU114">
        <v>3648.7919999999999</v>
      </c>
      <c r="CV114" t="s">
        <v>313</v>
      </c>
      <c r="CY114" t="s">
        <v>313</v>
      </c>
      <c r="CZ114">
        <v>4511.2349999999997</v>
      </c>
      <c r="DA114" t="s">
        <v>313</v>
      </c>
      <c r="DD114" t="s">
        <v>313</v>
      </c>
      <c r="DE114">
        <v>0</v>
      </c>
      <c r="DF114" t="s">
        <v>347</v>
      </c>
      <c r="DG114">
        <v>99.998999999999995</v>
      </c>
      <c r="DH114">
        <v>5412.4290000000001</v>
      </c>
      <c r="DI114" t="s">
        <v>347</v>
      </c>
      <c r="DJ114">
        <v>4898.7030000000004</v>
      </c>
      <c r="DK114" t="s">
        <v>306</v>
      </c>
      <c r="DN114" t="s">
        <v>313</v>
      </c>
      <c r="DO114">
        <v>1236.971</v>
      </c>
      <c r="DP114" t="s">
        <v>418</v>
      </c>
      <c r="DS114" t="s">
        <v>313</v>
      </c>
      <c r="DT114">
        <v>0</v>
      </c>
      <c r="DU114" t="s">
        <v>332</v>
      </c>
      <c r="DV114">
        <v>100</v>
      </c>
      <c r="DW114">
        <v>5412.4610000000002</v>
      </c>
      <c r="DX114" t="s">
        <v>332</v>
      </c>
      <c r="DY114">
        <v>4712.5079999999998</v>
      </c>
      <c r="DZ114" t="s">
        <v>328</v>
      </c>
      <c r="EC114" t="s">
        <v>313</v>
      </c>
      <c r="ED114">
        <v>9814.4140000000007</v>
      </c>
      <c r="EE114" t="s">
        <v>306</v>
      </c>
      <c r="EH114" t="s">
        <v>313</v>
      </c>
      <c r="EI114">
        <v>225.28899999999999</v>
      </c>
      <c r="EJ114" t="s">
        <v>333</v>
      </c>
      <c r="EM114" t="s">
        <v>313</v>
      </c>
      <c r="EN114">
        <v>5574.5619999999999</v>
      </c>
      <c r="EO114" t="s">
        <v>394</v>
      </c>
      <c r="ER114" t="s">
        <v>313</v>
      </c>
      <c r="ES114">
        <v>2735.404</v>
      </c>
      <c r="ET114" t="s">
        <v>313</v>
      </c>
      <c r="EW114" t="s">
        <v>313</v>
      </c>
      <c r="EX114">
        <v>4739.5720000000001</v>
      </c>
      <c r="EY114" t="s">
        <v>313</v>
      </c>
      <c r="FB114" t="s">
        <v>313</v>
      </c>
      <c r="FC114">
        <v>5665.3890000000001</v>
      </c>
      <c r="FD114" t="s">
        <v>335</v>
      </c>
      <c r="FG114" t="s">
        <v>313</v>
      </c>
      <c r="FH114">
        <v>9140.3130000000001</v>
      </c>
      <c r="FI114" t="s">
        <v>328</v>
      </c>
      <c r="FL114" t="s">
        <v>313</v>
      </c>
      <c r="FM114">
        <v>544.47799999999995</v>
      </c>
      <c r="FN114" t="s">
        <v>328</v>
      </c>
      <c r="FQ114" t="s">
        <v>313</v>
      </c>
      <c r="FR114">
        <v>833.85500000000002</v>
      </c>
      <c r="FS114" t="s">
        <v>321</v>
      </c>
      <c r="FV114" t="s">
        <v>313</v>
      </c>
      <c r="FW114">
        <v>326.84800000000001</v>
      </c>
      <c r="FX114" t="s">
        <v>328</v>
      </c>
      <c r="GA114" t="s">
        <v>313</v>
      </c>
      <c r="GB114">
        <v>4788.1909999999998</v>
      </c>
      <c r="GC114" t="s">
        <v>529</v>
      </c>
      <c r="GF114" t="s">
        <v>313</v>
      </c>
      <c r="GG114">
        <v>6673.7079999999996</v>
      </c>
      <c r="GH114" t="s">
        <v>328</v>
      </c>
      <c r="GK114" t="s">
        <v>313</v>
      </c>
      <c r="GL114">
        <v>2954.0610000000001</v>
      </c>
      <c r="GM114" t="s">
        <v>416</v>
      </c>
      <c r="GP114" t="s">
        <v>313</v>
      </c>
      <c r="GQ114">
        <v>4689.7060000000001</v>
      </c>
      <c r="GR114" t="s">
        <v>530</v>
      </c>
      <c r="GU114" t="s">
        <v>313</v>
      </c>
      <c r="GV114">
        <v>0</v>
      </c>
      <c r="GW114" t="s">
        <v>313</v>
      </c>
      <c r="GX114">
        <v>0</v>
      </c>
      <c r="GY114">
        <v>0</v>
      </c>
      <c r="GZ114" t="s">
        <v>313</v>
      </c>
      <c r="HA114">
        <v>12966.975</v>
      </c>
      <c r="HB114" t="s">
        <v>339</v>
      </c>
      <c r="HE114" t="s">
        <v>313</v>
      </c>
      <c r="HF114">
        <v>695.46600000000001</v>
      </c>
      <c r="HG114" t="s">
        <v>328</v>
      </c>
      <c r="HJ114" t="s">
        <v>313</v>
      </c>
      <c r="HK114">
        <v>4579.6779999999999</v>
      </c>
      <c r="HL114" t="s">
        <v>328</v>
      </c>
      <c r="HO114" t="s">
        <v>313</v>
      </c>
      <c r="HP114">
        <v>730.68200000000002</v>
      </c>
      <c r="HQ114" t="s">
        <v>328</v>
      </c>
      <c r="HT114" t="s">
        <v>313</v>
      </c>
      <c r="HU114">
        <v>20803.78</v>
      </c>
      <c r="HV114" t="s">
        <v>340</v>
      </c>
      <c r="HY114" t="s">
        <v>313</v>
      </c>
      <c r="HZ114">
        <v>621.13499999999999</v>
      </c>
      <c r="IA114" t="s">
        <v>531</v>
      </c>
      <c r="ID114" t="s">
        <v>313</v>
      </c>
      <c r="IE114">
        <v>5165.9040000000005</v>
      </c>
      <c r="IF114" t="s">
        <v>306</v>
      </c>
      <c r="II114" t="s">
        <v>313</v>
      </c>
      <c r="IJ114">
        <v>222.42400000000001</v>
      </c>
      <c r="IK114" t="s">
        <v>2332</v>
      </c>
      <c r="IN114" t="s">
        <v>313</v>
      </c>
    </row>
    <row r="115" spans="1:248">
      <c r="A115">
        <v>125</v>
      </c>
      <c r="B115" t="s">
        <v>1158</v>
      </c>
      <c r="C115" t="s">
        <v>1159</v>
      </c>
      <c r="D115" t="s">
        <v>589</v>
      </c>
      <c r="E115" t="s">
        <v>1160</v>
      </c>
      <c r="F115" t="s">
        <v>1161</v>
      </c>
      <c r="G115" t="s">
        <v>522</v>
      </c>
      <c r="H115" t="s">
        <v>1162</v>
      </c>
      <c r="I115" t="s">
        <v>313</v>
      </c>
      <c r="J115" t="s">
        <v>313</v>
      </c>
      <c r="K115" t="s">
        <v>313</v>
      </c>
      <c r="L115" t="s">
        <v>313</v>
      </c>
      <c r="M115">
        <v>113</v>
      </c>
      <c r="N115">
        <v>10170.791999999999</v>
      </c>
      <c r="O115" t="s">
        <v>314</v>
      </c>
      <c r="R115" t="s">
        <v>313</v>
      </c>
      <c r="S115">
        <v>1805.702</v>
      </c>
      <c r="T115" t="s">
        <v>315</v>
      </c>
      <c r="W115" t="s">
        <v>313</v>
      </c>
      <c r="X115">
        <v>591.91899999999998</v>
      </c>
      <c r="Y115" t="s">
        <v>316</v>
      </c>
      <c r="AB115" t="s">
        <v>313</v>
      </c>
      <c r="AC115">
        <v>5284.0730000000003</v>
      </c>
      <c r="AD115" t="s">
        <v>317</v>
      </c>
      <c r="AG115" t="s">
        <v>313</v>
      </c>
      <c r="AH115">
        <v>3090.2240000000002</v>
      </c>
      <c r="AI115" t="s">
        <v>318</v>
      </c>
      <c r="AL115" t="s">
        <v>313</v>
      </c>
      <c r="AM115">
        <v>0</v>
      </c>
      <c r="AN115" t="s">
        <v>319</v>
      </c>
      <c r="AO115">
        <v>100</v>
      </c>
      <c r="AP115">
        <v>253.172</v>
      </c>
      <c r="AQ115" t="s">
        <v>319</v>
      </c>
      <c r="AR115">
        <v>2861.2620000000002</v>
      </c>
      <c r="AS115" t="s">
        <v>616</v>
      </c>
      <c r="AV115" t="s">
        <v>313</v>
      </c>
      <c r="AW115">
        <v>1046.752</v>
      </c>
      <c r="AX115" t="s">
        <v>306</v>
      </c>
      <c r="BA115" t="s">
        <v>313</v>
      </c>
      <c r="BB115">
        <v>810.02200000000005</v>
      </c>
      <c r="BC115" t="s">
        <v>322</v>
      </c>
      <c r="BF115" t="s">
        <v>313</v>
      </c>
      <c r="BG115">
        <v>32.164000000000001</v>
      </c>
      <c r="BH115" t="s">
        <v>617</v>
      </c>
      <c r="BK115" t="s">
        <v>313</v>
      </c>
      <c r="BL115">
        <v>1405.412</v>
      </c>
      <c r="BM115" t="s">
        <v>540</v>
      </c>
      <c r="BP115" t="s">
        <v>313</v>
      </c>
      <c r="BQ115">
        <v>3698.3960000000002</v>
      </c>
      <c r="BR115" t="s">
        <v>374</v>
      </c>
      <c r="BU115" t="s">
        <v>313</v>
      </c>
      <c r="BV115">
        <v>732.04600000000005</v>
      </c>
      <c r="BW115" t="s">
        <v>618</v>
      </c>
      <c r="BZ115" t="s">
        <v>313</v>
      </c>
      <c r="CA115">
        <v>620.91</v>
      </c>
      <c r="CB115" t="s">
        <v>542</v>
      </c>
      <c r="CE115" t="s">
        <v>313</v>
      </c>
      <c r="CF115">
        <v>579.221</v>
      </c>
      <c r="CG115" t="s">
        <v>328</v>
      </c>
      <c r="CJ115" t="s">
        <v>313</v>
      </c>
      <c r="CK115">
        <v>1126.3789999999999</v>
      </c>
      <c r="CL115" t="s">
        <v>328</v>
      </c>
      <c r="CO115" t="s">
        <v>313</v>
      </c>
      <c r="CP115">
        <v>151.434</v>
      </c>
      <c r="CQ115" t="s">
        <v>619</v>
      </c>
      <c r="CT115" t="s">
        <v>313</v>
      </c>
      <c r="CU115">
        <v>422.49900000000002</v>
      </c>
      <c r="CV115" t="s">
        <v>313</v>
      </c>
      <c r="CY115" t="s">
        <v>313</v>
      </c>
      <c r="CZ115">
        <v>3388.616</v>
      </c>
      <c r="DA115" t="s">
        <v>313</v>
      </c>
      <c r="DD115" t="s">
        <v>313</v>
      </c>
      <c r="DE115">
        <v>635.54999999999995</v>
      </c>
      <c r="DF115" t="s">
        <v>347</v>
      </c>
      <c r="DI115" t="s">
        <v>313</v>
      </c>
      <c r="DJ115">
        <v>3592.4850000000001</v>
      </c>
      <c r="DK115" t="s">
        <v>341</v>
      </c>
      <c r="DN115" t="s">
        <v>313</v>
      </c>
      <c r="DO115">
        <v>946.98800000000006</v>
      </c>
      <c r="DP115" t="s">
        <v>418</v>
      </c>
      <c r="DS115" t="s">
        <v>313</v>
      </c>
      <c r="DT115">
        <v>440.38600000000002</v>
      </c>
      <c r="DU115" t="s">
        <v>332</v>
      </c>
      <c r="DX115" t="s">
        <v>313</v>
      </c>
      <c r="DY115">
        <v>2535.85</v>
      </c>
      <c r="DZ115" t="s">
        <v>328</v>
      </c>
      <c r="EC115" t="s">
        <v>313</v>
      </c>
      <c r="ED115">
        <v>5960.9440000000004</v>
      </c>
      <c r="EE115" t="s">
        <v>306</v>
      </c>
      <c r="EH115" t="s">
        <v>313</v>
      </c>
      <c r="EI115">
        <v>12.308</v>
      </c>
      <c r="EJ115" t="s">
        <v>333</v>
      </c>
      <c r="EM115" t="s">
        <v>313</v>
      </c>
      <c r="EN115">
        <v>519.45100000000002</v>
      </c>
      <c r="EO115" t="s">
        <v>494</v>
      </c>
      <c r="ER115" t="s">
        <v>313</v>
      </c>
      <c r="ES115">
        <v>656.971</v>
      </c>
      <c r="ET115" t="s">
        <v>313</v>
      </c>
      <c r="EW115" t="s">
        <v>313</v>
      </c>
      <c r="EX115">
        <v>3294.4090000000001</v>
      </c>
      <c r="EY115" t="s">
        <v>313</v>
      </c>
      <c r="FB115" t="s">
        <v>313</v>
      </c>
      <c r="FC115">
        <v>4551.7910000000002</v>
      </c>
      <c r="FD115" t="s">
        <v>376</v>
      </c>
      <c r="FG115" t="s">
        <v>313</v>
      </c>
      <c r="FH115">
        <v>5894</v>
      </c>
      <c r="FI115" t="s">
        <v>328</v>
      </c>
      <c r="FL115" t="s">
        <v>313</v>
      </c>
      <c r="FM115">
        <v>1386.6369999999999</v>
      </c>
      <c r="FN115" t="s">
        <v>328</v>
      </c>
      <c r="FQ115" t="s">
        <v>313</v>
      </c>
      <c r="FR115">
        <v>4548.509</v>
      </c>
      <c r="FS115" t="s">
        <v>349</v>
      </c>
      <c r="FV115" t="s">
        <v>313</v>
      </c>
      <c r="FW115">
        <v>15.468999999999999</v>
      </c>
      <c r="FX115" t="s">
        <v>328</v>
      </c>
      <c r="GA115" t="s">
        <v>313</v>
      </c>
      <c r="GB115">
        <v>1548.828</v>
      </c>
      <c r="GC115" t="s">
        <v>529</v>
      </c>
      <c r="GF115" t="s">
        <v>313</v>
      </c>
      <c r="GG115">
        <v>4004.3090000000002</v>
      </c>
      <c r="GH115" t="s">
        <v>328</v>
      </c>
      <c r="GK115" t="s">
        <v>313</v>
      </c>
      <c r="GL115">
        <v>3127.7080000000001</v>
      </c>
      <c r="GM115" t="s">
        <v>337</v>
      </c>
      <c r="GP115" t="s">
        <v>313</v>
      </c>
      <c r="GQ115">
        <v>3422.15</v>
      </c>
      <c r="GR115" t="s">
        <v>502</v>
      </c>
      <c r="GU115" t="s">
        <v>313</v>
      </c>
      <c r="GV115">
        <v>0</v>
      </c>
      <c r="GW115" t="s">
        <v>313</v>
      </c>
      <c r="GX115">
        <v>100</v>
      </c>
      <c r="GY115">
        <v>253.172</v>
      </c>
      <c r="GZ115" t="s">
        <v>313</v>
      </c>
      <c r="HA115">
        <v>18418.895</v>
      </c>
      <c r="HB115" t="s">
        <v>339</v>
      </c>
      <c r="HE115" t="s">
        <v>313</v>
      </c>
      <c r="HF115">
        <v>3349.4549999999999</v>
      </c>
      <c r="HG115" t="s">
        <v>328</v>
      </c>
      <c r="HJ115" t="s">
        <v>313</v>
      </c>
      <c r="HK115">
        <v>3483.3510000000001</v>
      </c>
      <c r="HL115" t="s">
        <v>328</v>
      </c>
      <c r="HO115" t="s">
        <v>313</v>
      </c>
      <c r="HP115">
        <v>1071.03</v>
      </c>
      <c r="HQ115" t="s">
        <v>328</v>
      </c>
      <c r="HT115" t="s">
        <v>313</v>
      </c>
      <c r="HU115">
        <v>15685.784</v>
      </c>
      <c r="HV115" t="s">
        <v>340</v>
      </c>
      <c r="HY115" t="s">
        <v>313</v>
      </c>
      <c r="HZ115">
        <v>3662.163</v>
      </c>
      <c r="IA115" t="s">
        <v>327</v>
      </c>
      <c r="ID115" t="s">
        <v>313</v>
      </c>
      <c r="IE115">
        <v>3124.25</v>
      </c>
      <c r="IF115" t="s">
        <v>306</v>
      </c>
      <c r="II115" t="s">
        <v>313</v>
      </c>
      <c r="IJ115">
        <v>545.04</v>
      </c>
      <c r="IK115" t="s">
        <v>2332</v>
      </c>
      <c r="IN115" t="s">
        <v>313</v>
      </c>
    </row>
    <row r="116" spans="1:248">
      <c r="A116">
        <v>132</v>
      </c>
      <c r="B116" t="s">
        <v>1163</v>
      </c>
      <c r="C116" t="s">
        <v>1164</v>
      </c>
      <c r="D116" t="s">
        <v>1165</v>
      </c>
      <c r="E116" t="s">
        <v>1166</v>
      </c>
      <c r="F116" t="s">
        <v>1167</v>
      </c>
      <c r="G116" t="s">
        <v>522</v>
      </c>
      <c r="H116" t="s">
        <v>1168</v>
      </c>
      <c r="I116" t="s">
        <v>1169</v>
      </c>
      <c r="J116" t="s">
        <v>1170</v>
      </c>
      <c r="K116" t="s">
        <v>313</v>
      </c>
      <c r="L116" t="s">
        <v>313</v>
      </c>
      <c r="M116">
        <v>114</v>
      </c>
      <c r="N116">
        <v>7469.2879999999996</v>
      </c>
      <c r="O116" t="s">
        <v>314</v>
      </c>
      <c r="R116" t="s">
        <v>313</v>
      </c>
      <c r="S116">
        <v>2437.2139999999999</v>
      </c>
      <c r="T116" t="s">
        <v>315</v>
      </c>
      <c r="W116" t="s">
        <v>313</v>
      </c>
      <c r="X116">
        <v>0</v>
      </c>
      <c r="Y116" t="s">
        <v>316</v>
      </c>
      <c r="Z116">
        <v>98.882000000000005</v>
      </c>
      <c r="AA116">
        <v>3457921.787</v>
      </c>
      <c r="AB116" t="s">
        <v>316</v>
      </c>
      <c r="AC116">
        <v>3268.056</v>
      </c>
      <c r="AD116" t="s">
        <v>317</v>
      </c>
      <c r="AG116" t="s">
        <v>313</v>
      </c>
      <c r="AH116">
        <v>634.49800000000005</v>
      </c>
      <c r="AI116" t="s">
        <v>318</v>
      </c>
      <c r="AL116" t="s">
        <v>313</v>
      </c>
      <c r="AM116">
        <v>0</v>
      </c>
      <c r="AN116" t="s">
        <v>319</v>
      </c>
      <c r="AO116">
        <v>1.1180000000000001</v>
      </c>
      <c r="AP116">
        <v>39085.462</v>
      </c>
      <c r="AQ116" t="s">
        <v>319</v>
      </c>
      <c r="AR116">
        <v>2594.7620000000002</v>
      </c>
      <c r="AS116" t="s">
        <v>402</v>
      </c>
      <c r="AV116" t="s">
        <v>313</v>
      </c>
      <c r="AW116">
        <v>1771.173</v>
      </c>
      <c r="AX116" t="s">
        <v>306</v>
      </c>
      <c r="BA116" t="s">
        <v>313</v>
      </c>
      <c r="BB116">
        <v>0</v>
      </c>
      <c r="BC116" t="s">
        <v>322</v>
      </c>
      <c r="BD116">
        <v>1.8520000000000001</v>
      </c>
      <c r="BE116">
        <v>64751.892999999996</v>
      </c>
      <c r="BF116" t="s">
        <v>322</v>
      </c>
      <c r="BG116">
        <v>12.417</v>
      </c>
      <c r="BH116" t="s">
        <v>1171</v>
      </c>
      <c r="BK116" t="s">
        <v>313</v>
      </c>
      <c r="BL116">
        <v>1601.6759999999999</v>
      </c>
      <c r="BM116" t="s">
        <v>824</v>
      </c>
      <c r="BP116" t="s">
        <v>313</v>
      </c>
      <c r="BQ116">
        <v>2740.835</v>
      </c>
      <c r="BR116" t="s">
        <v>374</v>
      </c>
      <c r="BU116" t="s">
        <v>313</v>
      </c>
      <c r="BV116">
        <v>907.80700000000002</v>
      </c>
      <c r="BW116" t="s">
        <v>618</v>
      </c>
      <c r="BZ116" t="s">
        <v>313</v>
      </c>
      <c r="CA116">
        <v>0</v>
      </c>
      <c r="CB116" t="s">
        <v>542</v>
      </c>
      <c r="CC116">
        <v>2.4E-2</v>
      </c>
      <c r="CD116">
        <v>825.25</v>
      </c>
      <c r="CE116" t="s">
        <v>542</v>
      </c>
      <c r="CF116">
        <v>0</v>
      </c>
      <c r="CG116" t="s">
        <v>328</v>
      </c>
      <c r="CH116">
        <v>2.339</v>
      </c>
      <c r="CI116">
        <v>81812.210999999996</v>
      </c>
      <c r="CJ116" t="s">
        <v>328</v>
      </c>
      <c r="CK116">
        <v>1485.6969999999999</v>
      </c>
      <c r="CL116" t="s">
        <v>328</v>
      </c>
      <c r="CO116" t="s">
        <v>313</v>
      </c>
      <c r="CP116">
        <v>269.5</v>
      </c>
      <c r="CQ116" t="s">
        <v>955</v>
      </c>
      <c r="CT116" t="s">
        <v>313</v>
      </c>
      <c r="CU116">
        <v>1214.0909999999999</v>
      </c>
      <c r="CV116" t="s">
        <v>313</v>
      </c>
      <c r="CY116" t="s">
        <v>313</v>
      </c>
      <c r="CZ116">
        <v>2397.5839999999998</v>
      </c>
      <c r="DA116" t="s">
        <v>313</v>
      </c>
      <c r="DD116" t="s">
        <v>313</v>
      </c>
      <c r="DE116">
        <v>0</v>
      </c>
      <c r="DF116" t="s">
        <v>347</v>
      </c>
      <c r="DG116">
        <v>0.03</v>
      </c>
      <c r="DH116">
        <v>1054.123</v>
      </c>
      <c r="DI116" t="s">
        <v>347</v>
      </c>
      <c r="DJ116">
        <v>2750.4319999999998</v>
      </c>
      <c r="DK116" t="s">
        <v>341</v>
      </c>
      <c r="DN116" t="s">
        <v>313</v>
      </c>
      <c r="DO116">
        <v>0</v>
      </c>
      <c r="DP116" t="s">
        <v>418</v>
      </c>
      <c r="DQ116">
        <v>5.0119999999999996</v>
      </c>
      <c r="DR116">
        <v>175279.016</v>
      </c>
      <c r="DS116" t="s">
        <v>418</v>
      </c>
      <c r="DT116">
        <v>0</v>
      </c>
      <c r="DU116" t="s">
        <v>332</v>
      </c>
      <c r="DV116">
        <v>10.352</v>
      </c>
      <c r="DW116">
        <v>362010.201</v>
      </c>
      <c r="DX116" t="s">
        <v>1172</v>
      </c>
      <c r="DY116">
        <v>2038.432</v>
      </c>
      <c r="DZ116" t="s">
        <v>328</v>
      </c>
      <c r="EC116" t="s">
        <v>313</v>
      </c>
      <c r="ED116">
        <v>3169.9569999999999</v>
      </c>
      <c r="EE116" t="s">
        <v>306</v>
      </c>
      <c r="EH116" t="s">
        <v>313</v>
      </c>
      <c r="EI116">
        <v>37.323999999999998</v>
      </c>
      <c r="EJ116" t="s">
        <v>364</v>
      </c>
      <c r="EM116" t="s">
        <v>313</v>
      </c>
      <c r="EN116">
        <v>789.81299999999999</v>
      </c>
      <c r="EO116" t="s">
        <v>494</v>
      </c>
      <c r="ER116" t="s">
        <v>313</v>
      </c>
      <c r="ES116">
        <v>248.54599999999999</v>
      </c>
      <c r="ET116" t="s">
        <v>313</v>
      </c>
      <c r="EW116" t="s">
        <v>313</v>
      </c>
      <c r="EX116">
        <v>2670.8989999999999</v>
      </c>
      <c r="EY116" t="s">
        <v>313</v>
      </c>
      <c r="FB116" t="s">
        <v>313</v>
      </c>
      <c r="FC116">
        <v>2115.4589999999998</v>
      </c>
      <c r="FD116" t="s">
        <v>376</v>
      </c>
      <c r="FG116" t="s">
        <v>313</v>
      </c>
      <c r="FH116">
        <v>3179.0189999999998</v>
      </c>
      <c r="FI116" t="s">
        <v>328</v>
      </c>
      <c r="FL116" t="s">
        <v>313</v>
      </c>
      <c r="FM116">
        <v>1772.2360000000001</v>
      </c>
      <c r="FN116" t="s">
        <v>328</v>
      </c>
      <c r="FQ116" t="s">
        <v>313</v>
      </c>
      <c r="FR116">
        <v>4149.6030000000001</v>
      </c>
      <c r="FS116" t="s">
        <v>306</v>
      </c>
      <c r="FV116" t="s">
        <v>313</v>
      </c>
      <c r="FW116">
        <v>277.91800000000001</v>
      </c>
      <c r="FX116" t="s">
        <v>328</v>
      </c>
      <c r="GA116" t="s">
        <v>313</v>
      </c>
      <c r="GB116">
        <v>1680.13</v>
      </c>
      <c r="GC116" t="s">
        <v>529</v>
      </c>
      <c r="GF116" t="s">
        <v>313</v>
      </c>
      <c r="GG116">
        <v>4116.8249999999998</v>
      </c>
      <c r="GH116" t="s">
        <v>328</v>
      </c>
      <c r="GK116" t="s">
        <v>313</v>
      </c>
      <c r="GL116">
        <v>449.70100000000002</v>
      </c>
      <c r="GM116" t="s">
        <v>337</v>
      </c>
      <c r="GP116" t="s">
        <v>313</v>
      </c>
      <c r="GQ116">
        <v>2670.3119999999999</v>
      </c>
      <c r="GR116" t="s">
        <v>502</v>
      </c>
      <c r="GU116" t="s">
        <v>313</v>
      </c>
      <c r="GV116">
        <v>1.099</v>
      </c>
      <c r="GW116" t="s">
        <v>313</v>
      </c>
      <c r="GZ116" t="s">
        <v>313</v>
      </c>
      <c r="HA116">
        <v>18509.280999999999</v>
      </c>
      <c r="HB116" t="s">
        <v>339</v>
      </c>
      <c r="HE116" t="s">
        <v>313</v>
      </c>
      <c r="HF116">
        <v>976.27499999999998</v>
      </c>
      <c r="HG116" t="s">
        <v>328</v>
      </c>
      <c r="HJ116" t="s">
        <v>313</v>
      </c>
      <c r="HK116">
        <v>2826.634</v>
      </c>
      <c r="HL116" t="s">
        <v>328</v>
      </c>
      <c r="HO116" t="s">
        <v>313</v>
      </c>
      <c r="HP116">
        <v>0</v>
      </c>
      <c r="HQ116" t="s">
        <v>328</v>
      </c>
      <c r="HR116">
        <v>53.707000000000001</v>
      </c>
      <c r="HS116">
        <v>1878123.9920000001</v>
      </c>
      <c r="HT116" t="s">
        <v>328</v>
      </c>
      <c r="HU116">
        <v>12541.012000000001</v>
      </c>
      <c r="HV116" t="s">
        <v>340</v>
      </c>
      <c r="HY116" t="s">
        <v>313</v>
      </c>
      <c r="HZ116">
        <v>1222.509</v>
      </c>
      <c r="IA116" t="s">
        <v>327</v>
      </c>
      <c r="ID116" t="s">
        <v>313</v>
      </c>
      <c r="IE116">
        <v>447.45400000000001</v>
      </c>
      <c r="IF116" t="s">
        <v>306</v>
      </c>
      <c r="II116" t="s">
        <v>313</v>
      </c>
      <c r="IJ116">
        <v>0</v>
      </c>
      <c r="IK116" t="s">
        <v>2332</v>
      </c>
      <c r="IL116">
        <v>3.758</v>
      </c>
      <c r="IM116">
        <v>131405.34899999999</v>
      </c>
      <c r="IN116" t="s">
        <v>2332</v>
      </c>
    </row>
    <row r="117" spans="1:248">
      <c r="A117">
        <v>145</v>
      </c>
      <c r="B117" t="s">
        <v>1173</v>
      </c>
      <c r="C117" t="s">
        <v>1174</v>
      </c>
      <c r="D117" t="s">
        <v>546</v>
      </c>
      <c r="E117" t="s">
        <v>1175</v>
      </c>
      <c r="F117" t="s">
        <v>1176</v>
      </c>
      <c r="G117" t="s">
        <v>522</v>
      </c>
      <c r="H117" t="s">
        <v>1177</v>
      </c>
      <c r="I117" t="s">
        <v>1178</v>
      </c>
      <c r="J117" t="s">
        <v>313</v>
      </c>
      <c r="K117" t="s">
        <v>346</v>
      </c>
      <c r="L117" t="s">
        <v>313</v>
      </c>
      <c r="M117">
        <v>115</v>
      </c>
      <c r="N117">
        <v>13265.234</v>
      </c>
      <c r="O117" t="s">
        <v>314</v>
      </c>
      <c r="R117" t="s">
        <v>313</v>
      </c>
      <c r="S117">
        <v>683.98</v>
      </c>
      <c r="T117" t="s">
        <v>483</v>
      </c>
      <c r="W117" t="s">
        <v>313</v>
      </c>
      <c r="X117">
        <v>0</v>
      </c>
      <c r="Y117" t="s">
        <v>316</v>
      </c>
      <c r="Z117">
        <v>100</v>
      </c>
      <c r="AA117">
        <v>1767.279</v>
      </c>
      <c r="AB117" t="s">
        <v>316</v>
      </c>
      <c r="AC117">
        <v>7705.598</v>
      </c>
      <c r="AD117" t="s">
        <v>524</v>
      </c>
      <c r="AG117" t="s">
        <v>313</v>
      </c>
      <c r="AH117">
        <v>2778.0479999999998</v>
      </c>
      <c r="AI117" t="s">
        <v>600</v>
      </c>
      <c r="AL117" t="s">
        <v>313</v>
      </c>
      <c r="AM117">
        <v>3337.4859999999999</v>
      </c>
      <c r="AN117" t="s">
        <v>319</v>
      </c>
      <c r="AQ117" t="s">
        <v>313</v>
      </c>
      <c r="AR117">
        <v>4537.5209999999997</v>
      </c>
      <c r="AS117" t="s">
        <v>526</v>
      </c>
      <c r="AV117" t="s">
        <v>313</v>
      </c>
      <c r="AW117">
        <v>4412.9219999999996</v>
      </c>
      <c r="AX117" t="s">
        <v>306</v>
      </c>
      <c r="BA117" t="s">
        <v>313</v>
      </c>
      <c r="BB117">
        <v>276.39299999999997</v>
      </c>
      <c r="BC117" t="s">
        <v>322</v>
      </c>
      <c r="BF117" t="s">
        <v>313</v>
      </c>
      <c r="BG117">
        <v>93.87</v>
      </c>
      <c r="BH117" t="s">
        <v>1179</v>
      </c>
      <c r="BK117" t="s">
        <v>313</v>
      </c>
      <c r="BL117">
        <v>5101.1239999999998</v>
      </c>
      <c r="BM117" t="s">
        <v>540</v>
      </c>
      <c r="BP117" t="s">
        <v>313</v>
      </c>
      <c r="BQ117">
        <v>5909.0770000000002</v>
      </c>
      <c r="BR117" t="s">
        <v>374</v>
      </c>
      <c r="BU117" t="s">
        <v>313</v>
      </c>
      <c r="BV117">
        <v>5235.415</v>
      </c>
      <c r="BW117" t="s">
        <v>602</v>
      </c>
      <c r="BZ117" t="s">
        <v>313</v>
      </c>
      <c r="CA117">
        <v>2388.7350000000001</v>
      </c>
      <c r="CB117" t="s">
        <v>561</v>
      </c>
      <c r="CE117" t="s">
        <v>313</v>
      </c>
      <c r="CF117">
        <v>275.33699999999999</v>
      </c>
      <c r="CG117" t="s">
        <v>328</v>
      </c>
      <c r="CJ117" t="s">
        <v>313</v>
      </c>
      <c r="CK117">
        <v>4972.0460000000003</v>
      </c>
      <c r="CL117" t="s">
        <v>328</v>
      </c>
      <c r="CO117" t="s">
        <v>313</v>
      </c>
      <c r="CP117">
        <v>1614.1420000000001</v>
      </c>
      <c r="CQ117" t="s">
        <v>528</v>
      </c>
      <c r="CT117" t="s">
        <v>313</v>
      </c>
      <c r="CU117">
        <v>3152.23</v>
      </c>
      <c r="CV117" t="s">
        <v>313</v>
      </c>
      <c r="CY117" t="s">
        <v>313</v>
      </c>
      <c r="CZ117">
        <v>5423.3459999999995</v>
      </c>
      <c r="DA117" t="s">
        <v>313</v>
      </c>
      <c r="DD117" t="s">
        <v>313</v>
      </c>
      <c r="DE117">
        <v>99.575000000000003</v>
      </c>
      <c r="DF117" t="s">
        <v>603</v>
      </c>
      <c r="DI117" t="s">
        <v>313</v>
      </c>
      <c r="DJ117">
        <v>5807.2420000000002</v>
      </c>
      <c r="DK117" t="s">
        <v>341</v>
      </c>
      <c r="DN117" t="s">
        <v>313</v>
      </c>
      <c r="DO117">
        <v>1881.364</v>
      </c>
      <c r="DP117" t="s">
        <v>418</v>
      </c>
      <c r="DS117" t="s">
        <v>313</v>
      </c>
      <c r="DT117">
        <v>0</v>
      </c>
      <c r="DU117" t="s">
        <v>332</v>
      </c>
      <c r="DV117">
        <v>69.759</v>
      </c>
      <c r="DW117">
        <v>1232.8409999999999</v>
      </c>
      <c r="DX117" t="s">
        <v>332</v>
      </c>
      <c r="DY117">
        <v>5504.6139999999996</v>
      </c>
      <c r="DZ117" t="s">
        <v>328</v>
      </c>
      <c r="EC117" t="s">
        <v>313</v>
      </c>
      <c r="ED117">
        <v>10883.403</v>
      </c>
      <c r="EE117" t="s">
        <v>306</v>
      </c>
      <c r="EH117" t="s">
        <v>313</v>
      </c>
      <c r="EI117">
        <v>15.959</v>
      </c>
      <c r="EJ117" t="s">
        <v>333</v>
      </c>
      <c r="EM117" t="s">
        <v>313</v>
      </c>
      <c r="EN117">
        <v>5792.66</v>
      </c>
      <c r="EO117" t="s">
        <v>494</v>
      </c>
      <c r="ER117" t="s">
        <v>313</v>
      </c>
      <c r="ES117">
        <v>3666.1849999999999</v>
      </c>
      <c r="ET117" t="s">
        <v>313</v>
      </c>
      <c r="EW117" t="s">
        <v>313</v>
      </c>
      <c r="EX117">
        <v>5597.348</v>
      </c>
      <c r="EY117" t="s">
        <v>313</v>
      </c>
      <c r="FB117" t="s">
        <v>313</v>
      </c>
      <c r="FC117">
        <v>6525.0209999999997</v>
      </c>
      <c r="FD117" t="s">
        <v>306</v>
      </c>
      <c r="FG117" t="s">
        <v>313</v>
      </c>
      <c r="FH117">
        <v>10052.312</v>
      </c>
      <c r="FI117" t="s">
        <v>328</v>
      </c>
      <c r="FL117" t="s">
        <v>313</v>
      </c>
      <c r="FM117">
        <v>1655.8510000000001</v>
      </c>
      <c r="FN117" t="s">
        <v>328</v>
      </c>
      <c r="FQ117" t="s">
        <v>313</v>
      </c>
      <c r="FR117">
        <v>219.642</v>
      </c>
      <c r="FS117" t="s">
        <v>321</v>
      </c>
      <c r="FV117" t="s">
        <v>313</v>
      </c>
      <c r="FW117">
        <v>1342.0630000000001</v>
      </c>
      <c r="FX117" t="s">
        <v>328</v>
      </c>
      <c r="GA117" t="s">
        <v>313</v>
      </c>
      <c r="GB117">
        <v>5243.8230000000003</v>
      </c>
      <c r="GC117" t="s">
        <v>529</v>
      </c>
      <c r="GF117" t="s">
        <v>313</v>
      </c>
      <c r="GG117">
        <v>5927.0079999999998</v>
      </c>
      <c r="GH117" t="s">
        <v>328</v>
      </c>
      <c r="GK117" t="s">
        <v>313</v>
      </c>
      <c r="GL117">
        <v>4305.4750000000004</v>
      </c>
      <c r="GM117" t="s">
        <v>416</v>
      </c>
      <c r="GP117" t="s">
        <v>313</v>
      </c>
      <c r="GQ117">
        <v>5577.7889999999998</v>
      </c>
      <c r="GR117" t="s">
        <v>530</v>
      </c>
      <c r="GU117" t="s">
        <v>313</v>
      </c>
      <c r="GV117">
        <v>0</v>
      </c>
      <c r="GW117" t="s">
        <v>313</v>
      </c>
      <c r="GX117">
        <v>0.76400000000000001</v>
      </c>
      <c r="GY117">
        <v>13.494999999999999</v>
      </c>
      <c r="GZ117" t="s">
        <v>313</v>
      </c>
      <c r="HA117">
        <v>13744.207</v>
      </c>
      <c r="HB117" t="s">
        <v>339</v>
      </c>
      <c r="HE117" t="s">
        <v>313</v>
      </c>
      <c r="HF117">
        <v>1963.2090000000001</v>
      </c>
      <c r="HG117" t="s">
        <v>328</v>
      </c>
      <c r="HJ117" t="s">
        <v>313</v>
      </c>
      <c r="HK117">
        <v>5505.9219999999996</v>
      </c>
      <c r="HL117" t="s">
        <v>328</v>
      </c>
      <c r="HO117" t="s">
        <v>313</v>
      </c>
      <c r="HP117">
        <v>1041.028</v>
      </c>
      <c r="HQ117" t="s">
        <v>328</v>
      </c>
      <c r="HT117" t="s">
        <v>313</v>
      </c>
      <c r="HU117">
        <v>21406.669000000002</v>
      </c>
      <c r="HV117" t="s">
        <v>340</v>
      </c>
      <c r="HY117" t="s">
        <v>313</v>
      </c>
      <c r="HZ117">
        <v>1172.249</v>
      </c>
      <c r="IA117" t="s">
        <v>531</v>
      </c>
      <c r="ID117" t="s">
        <v>313</v>
      </c>
      <c r="IE117">
        <v>6023.7340000000004</v>
      </c>
      <c r="IF117" t="s">
        <v>306</v>
      </c>
      <c r="II117" t="s">
        <v>313</v>
      </c>
      <c r="IJ117">
        <v>149.215</v>
      </c>
      <c r="IK117" t="s">
        <v>2332</v>
      </c>
      <c r="IN117" t="s">
        <v>313</v>
      </c>
    </row>
    <row r="118" spans="1:248">
      <c r="A118">
        <v>111</v>
      </c>
      <c r="B118" t="s">
        <v>1180</v>
      </c>
      <c r="C118" t="s">
        <v>1181</v>
      </c>
      <c r="D118" t="s">
        <v>1182</v>
      </c>
      <c r="E118" t="s">
        <v>1183</v>
      </c>
      <c r="F118" t="s">
        <v>1184</v>
      </c>
      <c r="G118" t="s">
        <v>522</v>
      </c>
      <c r="H118" t="s">
        <v>1185</v>
      </c>
      <c r="I118" t="s">
        <v>1186</v>
      </c>
      <c r="J118" t="s">
        <v>313</v>
      </c>
      <c r="K118" t="s">
        <v>313</v>
      </c>
      <c r="L118" t="s">
        <v>313</v>
      </c>
      <c r="M118">
        <v>116</v>
      </c>
      <c r="N118">
        <v>12288.745000000001</v>
      </c>
      <c r="O118" t="s">
        <v>314</v>
      </c>
      <c r="R118" t="s">
        <v>313</v>
      </c>
      <c r="S118">
        <v>295</v>
      </c>
      <c r="T118" t="s">
        <v>471</v>
      </c>
      <c r="W118" t="s">
        <v>313</v>
      </c>
      <c r="X118">
        <v>0</v>
      </c>
      <c r="Y118" t="s">
        <v>316</v>
      </c>
      <c r="Z118">
        <v>100</v>
      </c>
      <c r="AA118">
        <v>12294.083000000001</v>
      </c>
      <c r="AB118" t="s">
        <v>316</v>
      </c>
      <c r="AC118">
        <v>7070.8239999999996</v>
      </c>
      <c r="AD118" t="s">
        <v>317</v>
      </c>
      <c r="AG118" t="s">
        <v>313</v>
      </c>
      <c r="AH118">
        <v>3458.8</v>
      </c>
      <c r="AI118" t="s">
        <v>600</v>
      </c>
      <c r="AL118" t="s">
        <v>313</v>
      </c>
      <c r="AM118">
        <v>1305.838</v>
      </c>
      <c r="AN118" t="s">
        <v>319</v>
      </c>
      <c r="AQ118" t="s">
        <v>313</v>
      </c>
      <c r="AR118">
        <v>726.33199999999999</v>
      </c>
      <c r="AS118" t="s">
        <v>616</v>
      </c>
      <c r="AV118" t="s">
        <v>313</v>
      </c>
      <c r="AW118">
        <v>1362.067</v>
      </c>
      <c r="AX118" t="s">
        <v>306</v>
      </c>
      <c r="BA118" t="s">
        <v>313</v>
      </c>
      <c r="BB118">
        <v>1063.6369999999999</v>
      </c>
      <c r="BC118" t="s">
        <v>322</v>
      </c>
      <c r="BF118" t="s">
        <v>313</v>
      </c>
      <c r="BG118">
        <v>70.634</v>
      </c>
      <c r="BH118" t="s">
        <v>1187</v>
      </c>
      <c r="BK118" t="s">
        <v>313</v>
      </c>
      <c r="BL118">
        <v>2269.172</v>
      </c>
      <c r="BM118" t="s">
        <v>662</v>
      </c>
      <c r="BP118" t="s">
        <v>313</v>
      </c>
      <c r="BQ118">
        <v>5137.415</v>
      </c>
      <c r="BR118" t="s">
        <v>374</v>
      </c>
      <c r="BU118" t="s">
        <v>313</v>
      </c>
      <c r="BV118">
        <v>2330.4319999999998</v>
      </c>
      <c r="BW118" t="s">
        <v>541</v>
      </c>
      <c r="BZ118" t="s">
        <v>313</v>
      </c>
      <c r="CA118">
        <v>1722.2070000000001</v>
      </c>
      <c r="CB118" t="s">
        <v>841</v>
      </c>
      <c r="CE118" t="s">
        <v>313</v>
      </c>
      <c r="CF118">
        <v>1064.3050000000001</v>
      </c>
      <c r="CG118" t="s">
        <v>328</v>
      </c>
      <c r="CJ118" t="s">
        <v>313</v>
      </c>
      <c r="CK118">
        <v>2278.2570000000001</v>
      </c>
      <c r="CL118" t="s">
        <v>328</v>
      </c>
      <c r="CO118" t="s">
        <v>313</v>
      </c>
      <c r="CP118">
        <v>2010.645</v>
      </c>
      <c r="CQ118" t="s">
        <v>619</v>
      </c>
      <c r="CT118" t="s">
        <v>313</v>
      </c>
      <c r="CU118">
        <v>1382.6110000000001</v>
      </c>
      <c r="CV118" t="s">
        <v>313</v>
      </c>
      <c r="CY118" t="s">
        <v>313</v>
      </c>
      <c r="CZ118">
        <v>4778.3339999999998</v>
      </c>
      <c r="DA118" t="s">
        <v>313</v>
      </c>
      <c r="DD118" t="s">
        <v>313</v>
      </c>
      <c r="DE118">
        <v>322.07299999999998</v>
      </c>
      <c r="DF118" t="s">
        <v>347</v>
      </c>
      <c r="DI118" t="s">
        <v>313</v>
      </c>
      <c r="DJ118">
        <v>5010.415</v>
      </c>
      <c r="DK118" t="s">
        <v>341</v>
      </c>
      <c r="DN118" t="s">
        <v>313</v>
      </c>
      <c r="DO118">
        <v>667.86800000000005</v>
      </c>
      <c r="DP118" t="s">
        <v>418</v>
      </c>
      <c r="DS118" t="s">
        <v>313</v>
      </c>
      <c r="DT118">
        <v>0</v>
      </c>
      <c r="DU118" t="s">
        <v>332</v>
      </c>
      <c r="DV118">
        <v>98.064999999999998</v>
      </c>
      <c r="DW118">
        <v>12056.138000000001</v>
      </c>
      <c r="DX118" t="s">
        <v>332</v>
      </c>
      <c r="DY118">
        <v>4101.8029999999999</v>
      </c>
      <c r="DZ118" t="s">
        <v>328</v>
      </c>
      <c r="EC118" t="s">
        <v>313</v>
      </c>
      <c r="ED118">
        <v>8047.6850000000004</v>
      </c>
      <c r="EE118" t="s">
        <v>306</v>
      </c>
      <c r="EH118" t="s">
        <v>313</v>
      </c>
      <c r="EI118">
        <v>108.654</v>
      </c>
      <c r="EJ118" t="s">
        <v>333</v>
      </c>
      <c r="EM118" t="s">
        <v>313</v>
      </c>
      <c r="EN118">
        <v>1282.8610000000001</v>
      </c>
      <c r="EO118" t="s">
        <v>494</v>
      </c>
      <c r="ER118" t="s">
        <v>313</v>
      </c>
      <c r="ES118">
        <v>1220.075</v>
      </c>
      <c r="ET118" t="s">
        <v>313</v>
      </c>
      <c r="EW118" t="s">
        <v>313</v>
      </c>
      <c r="EX118">
        <v>4680.7730000000001</v>
      </c>
      <c r="EY118" t="s">
        <v>313</v>
      </c>
      <c r="FB118" t="s">
        <v>313</v>
      </c>
      <c r="FC118">
        <v>5144.91</v>
      </c>
      <c r="FD118" t="s">
        <v>376</v>
      </c>
      <c r="FG118" t="s">
        <v>313</v>
      </c>
      <c r="FH118">
        <v>8043.4849999999997</v>
      </c>
      <c r="FI118" t="s">
        <v>328</v>
      </c>
      <c r="FL118" t="s">
        <v>313</v>
      </c>
      <c r="FM118">
        <v>65.099999999999994</v>
      </c>
      <c r="FN118" t="s">
        <v>328</v>
      </c>
      <c r="FQ118" t="s">
        <v>313</v>
      </c>
      <c r="FR118">
        <v>3409.0610000000001</v>
      </c>
      <c r="FS118" t="s">
        <v>366</v>
      </c>
      <c r="FV118" t="s">
        <v>313</v>
      </c>
      <c r="FW118">
        <v>1136.3389999999999</v>
      </c>
      <c r="FX118" t="s">
        <v>328</v>
      </c>
      <c r="GA118" t="s">
        <v>313</v>
      </c>
      <c r="GB118">
        <v>2448.1080000000002</v>
      </c>
      <c r="GC118" t="s">
        <v>666</v>
      </c>
      <c r="GF118" t="s">
        <v>313</v>
      </c>
      <c r="GG118">
        <v>2032.289</v>
      </c>
      <c r="GH118" t="s">
        <v>328</v>
      </c>
      <c r="GK118" t="s">
        <v>313</v>
      </c>
      <c r="GL118">
        <v>5177.808</v>
      </c>
      <c r="GM118" t="s">
        <v>337</v>
      </c>
      <c r="GP118" t="s">
        <v>313</v>
      </c>
      <c r="GQ118">
        <v>2499.614</v>
      </c>
      <c r="GR118" t="s">
        <v>685</v>
      </c>
      <c r="GU118" t="s">
        <v>313</v>
      </c>
      <c r="GV118">
        <v>0</v>
      </c>
      <c r="GW118" t="s">
        <v>313</v>
      </c>
      <c r="GX118">
        <v>0</v>
      </c>
      <c r="GY118">
        <v>2.1999999999999999E-2</v>
      </c>
      <c r="GZ118" t="s">
        <v>313</v>
      </c>
      <c r="HA118">
        <v>18146.956999999999</v>
      </c>
      <c r="HB118" t="s">
        <v>339</v>
      </c>
      <c r="HE118" t="s">
        <v>313</v>
      </c>
      <c r="HF118">
        <v>1145.366</v>
      </c>
      <c r="HG118" t="s">
        <v>328</v>
      </c>
      <c r="HJ118" t="s">
        <v>313</v>
      </c>
      <c r="HK118">
        <v>4834.5330000000004</v>
      </c>
      <c r="HL118" t="s">
        <v>328</v>
      </c>
      <c r="HO118" t="s">
        <v>313</v>
      </c>
      <c r="HP118">
        <v>0</v>
      </c>
      <c r="HQ118" t="s">
        <v>328</v>
      </c>
      <c r="HR118">
        <v>100</v>
      </c>
      <c r="HS118">
        <v>12294.062</v>
      </c>
      <c r="HT118" t="s">
        <v>328</v>
      </c>
      <c r="HU118">
        <v>17534.651000000002</v>
      </c>
      <c r="HV118" t="s">
        <v>340</v>
      </c>
      <c r="HY118" t="s">
        <v>313</v>
      </c>
      <c r="HZ118">
        <v>5332.2420000000002</v>
      </c>
      <c r="IA118" t="s">
        <v>723</v>
      </c>
      <c r="ID118" t="s">
        <v>313</v>
      </c>
      <c r="IE118">
        <v>4890.8370000000004</v>
      </c>
      <c r="IF118" t="s">
        <v>306</v>
      </c>
      <c r="II118" t="s">
        <v>313</v>
      </c>
      <c r="IJ118">
        <v>58.212000000000003</v>
      </c>
      <c r="IK118" t="s">
        <v>2332</v>
      </c>
      <c r="IN118" t="s">
        <v>313</v>
      </c>
    </row>
    <row r="119" spans="1:248">
      <c r="A119">
        <v>112</v>
      </c>
      <c r="B119" t="s">
        <v>1188</v>
      </c>
      <c r="C119" t="s">
        <v>1189</v>
      </c>
      <c r="D119" t="s">
        <v>1190</v>
      </c>
      <c r="E119" t="s">
        <v>1191</v>
      </c>
      <c r="F119" t="s">
        <v>1192</v>
      </c>
      <c r="G119" t="s">
        <v>522</v>
      </c>
      <c r="H119" t="s">
        <v>1193</v>
      </c>
      <c r="I119" t="s">
        <v>1194</v>
      </c>
      <c r="J119" t="s">
        <v>313</v>
      </c>
      <c r="K119" t="s">
        <v>313</v>
      </c>
      <c r="L119" t="s">
        <v>313</v>
      </c>
      <c r="M119">
        <v>117</v>
      </c>
      <c r="N119">
        <v>12422.594999999999</v>
      </c>
      <c r="O119" t="s">
        <v>314</v>
      </c>
      <c r="R119" t="s">
        <v>313</v>
      </c>
      <c r="S119">
        <v>1012.157</v>
      </c>
      <c r="T119" t="s">
        <v>483</v>
      </c>
      <c r="W119" t="s">
        <v>313</v>
      </c>
      <c r="X119">
        <v>0</v>
      </c>
      <c r="Y119" t="s">
        <v>316</v>
      </c>
      <c r="Z119">
        <v>100</v>
      </c>
      <c r="AA119">
        <v>14862.311</v>
      </c>
      <c r="AB119" t="s">
        <v>316</v>
      </c>
      <c r="AC119">
        <v>5796.8159999999998</v>
      </c>
      <c r="AD119" t="s">
        <v>524</v>
      </c>
      <c r="AG119" t="s">
        <v>313</v>
      </c>
      <c r="AH119">
        <v>3286.759</v>
      </c>
      <c r="AI119" t="s">
        <v>525</v>
      </c>
      <c r="AL119" t="s">
        <v>313</v>
      </c>
      <c r="AM119">
        <v>2680.625</v>
      </c>
      <c r="AN119" t="s">
        <v>319</v>
      </c>
      <c r="AQ119" t="s">
        <v>313</v>
      </c>
      <c r="AR119">
        <v>4229.1400000000003</v>
      </c>
      <c r="AS119" t="s">
        <v>526</v>
      </c>
      <c r="AV119" t="s">
        <v>313</v>
      </c>
      <c r="AW119">
        <v>3545.9470000000001</v>
      </c>
      <c r="AX119" t="s">
        <v>366</v>
      </c>
      <c r="BA119" t="s">
        <v>313</v>
      </c>
      <c r="BB119">
        <v>312.93099999999998</v>
      </c>
      <c r="BC119" t="s">
        <v>322</v>
      </c>
      <c r="BF119" t="s">
        <v>313</v>
      </c>
      <c r="BG119">
        <v>80.305999999999997</v>
      </c>
      <c r="BH119" t="s">
        <v>1195</v>
      </c>
      <c r="BK119" t="s">
        <v>313</v>
      </c>
      <c r="BL119">
        <v>5398.9520000000002</v>
      </c>
      <c r="BM119" t="s">
        <v>449</v>
      </c>
      <c r="BP119" t="s">
        <v>313</v>
      </c>
      <c r="BQ119">
        <v>5738.6030000000001</v>
      </c>
      <c r="BR119" t="s">
        <v>374</v>
      </c>
      <c r="BU119" t="s">
        <v>313</v>
      </c>
      <c r="BV119">
        <v>5253.2730000000001</v>
      </c>
      <c r="BW119" t="s">
        <v>509</v>
      </c>
      <c r="BZ119" t="s">
        <v>313</v>
      </c>
      <c r="CA119">
        <v>3308.857</v>
      </c>
      <c r="CB119" t="s">
        <v>414</v>
      </c>
      <c r="CE119" t="s">
        <v>313</v>
      </c>
      <c r="CF119">
        <v>313.31200000000001</v>
      </c>
      <c r="CG119" t="s">
        <v>328</v>
      </c>
      <c r="CJ119" t="s">
        <v>313</v>
      </c>
      <c r="CK119">
        <v>5703.2349999999997</v>
      </c>
      <c r="CL119" t="s">
        <v>328</v>
      </c>
      <c r="CO119" t="s">
        <v>313</v>
      </c>
      <c r="CP119">
        <v>117.045</v>
      </c>
      <c r="CQ119" t="s">
        <v>528</v>
      </c>
      <c r="CT119" t="s">
        <v>313</v>
      </c>
      <c r="CU119">
        <v>2875.1909999999998</v>
      </c>
      <c r="CV119" t="s">
        <v>313</v>
      </c>
      <c r="CY119" t="s">
        <v>313</v>
      </c>
      <c r="CZ119">
        <v>5282.4390000000003</v>
      </c>
      <c r="DA119" t="s">
        <v>313</v>
      </c>
      <c r="DD119" t="s">
        <v>313</v>
      </c>
      <c r="DE119">
        <v>179.613</v>
      </c>
      <c r="DF119" t="s">
        <v>347</v>
      </c>
      <c r="DI119" t="s">
        <v>313</v>
      </c>
      <c r="DJ119">
        <v>5662.5020000000004</v>
      </c>
      <c r="DK119" t="s">
        <v>306</v>
      </c>
      <c r="DN119" t="s">
        <v>313</v>
      </c>
      <c r="DO119">
        <v>1980.3589999999999</v>
      </c>
      <c r="DP119" t="s">
        <v>306</v>
      </c>
      <c r="DS119" t="s">
        <v>313</v>
      </c>
      <c r="DT119">
        <v>0</v>
      </c>
      <c r="DU119" t="s">
        <v>332</v>
      </c>
      <c r="DV119">
        <v>99.924000000000007</v>
      </c>
      <c r="DW119">
        <v>14851.085999999999</v>
      </c>
      <c r="DX119" t="s">
        <v>332</v>
      </c>
      <c r="DY119">
        <v>5561.0010000000002</v>
      </c>
      <c r="DZ119" t="s">
        <v>328</v>
      </c>
      <c r="EC119" t="s">
        <v>313</v>
      </c>
      <c r="ED119">
        <v>10402.366</v>
      </c>
      <c r="EE119" t="s">
        <v>306</v>
      </c>
      <c r="EH119" t="s">
        <v>313</v>
      </c>
      <c r="EI119">
        <v>25.594000000000001</v>
      </c>
      <c r="EJ119" t="s">
        <v>333</v>
      </c>
      <c r="EM119" t="s">
        <v>313</v>
      </c>
      <c r="EN119">
        <v>5596.4650000000001</v>
      </c>
      <c r="EO119" t="s">
        <v>394</v>
      </c>
      <c r="ER119" t="s">
        <v>313</v>
      </c>
      <c r="ES119">
        <v>3557.1039999999998</v>
      </c>
      <c r="ET119" t="s">
        <v>313</v>
      </c>
      <c r="EW119" t="s">
        <v>313</v>
      </c>
      <c r="EX119">
        <v>5546.68</v>
      </c>
      <c r="EY119" t="s">
        <v>313</v>
      </c>
      <c r="FB119" t="s">
        <v>313</v>
      </c>
      <c r="FC119">
        <v>5537.4539999999997</v>
      </c>
      <c r="FD119" t="s">
        <v>335</v>
      </c>
      <c r="FG119" t="s">
        <v>313</v>
      </c>
      <c r="FH119">
        <v>9853.0139999999992</v>
      </c>
      <c r="FI119" t="s">
        <v>328</v>
      </c>
      <c r="FL119" t="s">
        <v>313</v>
      </c>
      <c r="FM119">
        <v>40.22</v>
      </c>
      <c r="FN119" t="s">
        <v>328</v>
      </c>
      <c r="FQ119" t="s">
        <v>313</v>
      </c>
      <c r="FR119">
        <v>1032.701</v>
      </c>
      <c r="FS119" t="s">
        <v>363</v>
      </c>
      <c r="FV119" t="s">
        <v>313</v>
      </c>
      <c r="FW119">
        <v>261.83999999999997</v>
      </c>
      <c r="FX119" t="s">
        <v>328</v>
      </c>
      <c r="GA119" t="s">
        <v>313</v>
      </c>
      <c r="GB119">
        <v>5772.96</v>
      </c>
      <c r="GC119" t="s">
        <v>529</v>
      </c>
      <c r="GF119" t="s">
        <v>313</v>
      </c>
      <c r="GG119">
        <v>7601.9070000000002</v>
      </c>
      <c r="GH119" t="s">
        <v>328</v>
      </c>
      <c r="GK119" t="s">
        <v>313</v>
      </c>
      <c r="GL119">
        <v>3308.5729999999999</v>
      </c>
      <c r="GM119" t="s">
        <v>416</v>
      </c>
      <c r="GP119" t="s">
        <v>313</v>
      </c>
      <c r="GQ119">
        <v>5476.9369999999999</v>
      </c>
      <c r="GR119" t="s">
        <v>530</v>
      </c>
      <c r="GU119" t="s">
        <v>313</v>
      </c>
      <c r="GV119">
        <v>0</v>
      </c>
      <c r="GW119" t="s">
        <v>313</v>
      </c>
      <c r="GX119">
        <v>0</v>
      </c>
      <c r="GY119">
        <v>1.7999999999999999E-2</v>
      </c>
      <c r="GZ119" t="s">
        <v>313</v>
      </c>
      <c r="HA119">
        <v>11946.304</v>
      </c>
      <c r="HB119" t="s">
        <v>339</v>
      </c>
      <c r="HE119" t="s">
        <v>313</v>
      </c>
      <c r="HF119">
        <v>559.85</v>
      </c>
      <c r="HG119" t="s">
        <v>328</v>
      </c>
      <c r="HJ119" t="s">
        <v>313</v>
      </c>
      <c r="HK119">
        <v>5338.9440000000004</v>
      </c>
      <c r="HL119" t="s">
        <v>328</v>
      </c>
      <c r="HO119" t="s">
        <v>313</v>
      </c>
      <c r="HP119">
        <v>0</v>
      </c>
      <c r="HQ119" t="s">
        <v>328</v>
      </c>
      <c r="HR119">
        <v>16.66</v>
      </c>
      <c r="HS119">
        <v>2476.0880000000002</v>
      </c>
      <c r="HT119" t="s">
        <v>328</v>
      </c>
      <c r="HU119">
        <v>21677.379000000001</v>
      </c>
      <c r="HV119" t="s">
        <v>340</v>
      </c>
      <c r="HY119" t="s">
        <v>313</v>
      </c>
      <c r="HZ119">
        <v>313.31200000000001</v>
      </c>
      <c r="IA119" t="s">
        <v>531</v>
      </c>
      <c r="ID119" t="s">
        <v>313</v>
      </c>
      <c r="IE119">
        <v>5960.02</v>
      </c>
      <c r="IF119" t="s">
        <v>306</v>
      </c>
      <c r="II119" t="s">
        <v>313</v>
      </c>
      <c r="IJ119">
        <v>114.46899999999999</v>
      </c>
      <c r="IK119" t="s">
        <v>2332</v>
      </c>
      <c r="IN119" t="s">
        <v>313</v>
      </c>
    </row>
    <row r="120" spans="1:248">
      <c r="A120">
        <v>114</v>
      </c>
      <c r="B120" t="s">
        <v>389</v>
      </c>
      <c r="C120" t="s">
        <v>1196</v>
      </c>
      <c r="D120" t="s">
        <v>1197</v>
      </c>
      <c r="E120" t="s">
        <v>1198</v>
      </c>
      <c r="F120" t="s">
        <v>1199</v>
      </c>
      <c r="G120" t="s">
        <v>522</v>
      </c>
      <c r="H120" t="s">
        <v>1200</v>
      </c>
      <c r="I120" t="s">
        <v>1201</v>
      </c>
      <c r="J120" t="s">
        <v>313</v>
      </c>
      <c r="K120" t="s">
        <v>313</v>
      </c>
      <c r="L120" t="s">
        <v>313</v>
      </c>
      <c r="M120">
        <v>118</v>
      </c>
      <c r="N120">
        <v>11925.129000000001</v>
      </c>
      <c r="O120" t="s">
        <v>314</v>
      </c>
      <c r="R120" t="s">
        <v>313</v>
      </c>
      <c r="S120">
        <v>535.79999999999995</v>
      </c>
      <c r="T120" t="s">
        <v>471</v>
      </c>
      <c r="W120" t="s">
        <v>313</v>
      </c>
      <c r="X120">
        <v>0</v>
      </c>
      <c r="Y120" t="s">
        <v>316</v>
      </c>
      <c r="Z120">
        <v>100</v>
      </c>
      <c r="AA120">
        <v>1572.5219999999999</v>
      </c>
      <c r="AB120" t="s">
        <v>316</v>
      </c>
      <c r="AC120">
        <v>6661.7860000000001</v>
      </c>
      <c r="AD120" t="s">
        <v>317</v>
      </c>
      <c r="AG120" t="s">
        <v>313</v>
      </c>
      <c r="AH120">
        <v>3562.7689999999998</v>
      </c>
      <c r="AI120" t="s">
        <v>600</v>
      </c>
      <c r="AL120" t="s">
        <v>313</v>
      </c>
      <c r="AM120">
        <v>1157.8030000000001</v>
      </c>
      <c r="AN120" t="s">
        <v>319</v>
      </c>
      <c r="AQ120" t="s">
        <v>313</v>
      </c>
      <c r="AR120">
        <v>1267.069</v>
      </c>
      <c r="AS120" t="s">
        <v>616</v>
      </c>
      <c r="AV120" t="s">
        <v>313</v>
      </c>
      <c r="AW120">
        <v>955.2</v>
      </c>
      <c r="AX120" t="s">
        <v>306</v>
      </c>
      <c r="BA120" t="s">
        <v>313</v>
      </c>
      <c r="BB120">
        <v>714.73599999999999</v>
      </c>
      <c r="BC120" t="s">
        <v>322</v>
      </c>
      <c r="BF120" t="s">
        <v>313</v>
      </c>
      <c r="BG120">
        <v>125.377</v>
      </c>
      <c r="BH120" t="s">
        <v>1202</v>
      </c>
      <c r="BK120" t="s">
        <v>313</v>
      </c>
      <c r="BL120">
        <v>2323.4110000000001</v>
      </c>
      <c r="BM120" t="s">
        <v>540</v>
      </c>
      <c r="BP120" t="s">
        <v>313</v>
      </c>
      <c r="BQ120">
        <v>4713.9679999999998</v>
      </c>
      <c r="BR120" t="s">
        <v>374</v>
      </c>
      <c r="BU120" t="s">
        <v>313</v>
      </c>
      <c r="BV120">
        <v>1951.941</v>
      </c>
      <c r="BW120" t="s">
        <v>541</v>
      </c>
      <c r="BZ120" t="s">
        <v>313</v>
      </c>
      <c r="CA120">
        <v>2269.1129999999998</v>
      </c>
      <c r="CB120" t="s">
        <v>841</v>
      </c>
      <c r="CE120" t="s">
        <v>313</v>
      </c>
      <c r="CF120">
        <v>715.29700000000003</v>
      </c>
      <c r="CG120" t="s">
        <v>328</v>
      </c>
      <c r="CJ120" t="s">
        <v>313</v>
      </c>
      <c r="CK120">
        <v>1875.7190000000001</v>
      </c>
      <c r="CL120" t="s">
        <v>328</v>
      </c>
      <c r="CO120" t="s">
        <v>313</v>
      </c>
      <c r="CP120">
        <v>1735.34</v>
      </c>
      <c r="CQ120" t="s">
        <v>619</v>
      </c>
      <c r="CT120" t="s">
        <v>313</v>
      </c>
      <c r="CU120">
        <v>1194.864</v>
      </c>
      <c r="CV120" t="s">
        <v>313</v>
      </c>
      <c r="CY120" t="s">
        <v>313</v>
      </c>
      <c r="CZ120">
        <v>4354.1869999999999</v>
      </c>
      <c r="DA120" t="s">
        <v>313</v>
      </c>
      <c r="DD120" t="s">
        <v>313</v>
      </c>
      <c r="DE120">
        <v>368.01</v>
      </c>
      <c r="DF120" t="s">
        <v>347</v>
      </c>
      <c r="DI120" t="s">
        <v>313</v>
      </c>
      <c r="DJ120">
        <v>4586.6350000000002</v>
      </c>
      <c r="DK120" t="s">
        <v>341</v>
      </c>
      <c r="DN120" t="s">
        <v>313</v>
      </c>
      <c r="DO120">
        <v>239.79900000000001</v>
      </c>
      <c r="DP120" t="s">
        <v>418</v>
      </c>
      <c r="DS120" t="s">
        <v>313</v>
      </c>
      <c r="DT120">
        <v>0</v>
      </c>
      <c r="DU120" t="s">
        <v>332</v>
      </c>
      <c r="DV120">
        <v>100</v>
      </c>
      <c r="DW120">
        <v>1572.5219999999999</v>
      </c>
      <c r="DX120" t="s">
        <v>332</v>
      </c>
      <c r="DY120">
        <v>3689.19</v>
      </c>
      <c r="DZ120" t="s">
        <v>328</v>
      </c>
      <c r="EC120" t="s">
        <v>313</v>
      </c>
      <c r="ED120">
        <v>7909.4080000000004</v>
      </c>
      <c r="EE120" t="s">
        <v>306</v>
      </c>
      <c r="EH120" t="s">
        <v>313</v>
      </c>
      <c r="EI120">
        <v>107.54600000000001</v>
      </c>
      <c r="EJ120" t="s">
        <v>333</v>
      </c>
      <c r="EM120" t="s">
        <v>313</v>
      </c>
      <c r="EN120">
        <v>1297.2819999999999</v>
      </c>
      <c r="EO120" t="s">
        <v>494</v>
      </c>
      <c r="ER120" t="s">
        <v>313</v>
      </c>
      <c r="ES120">
        <v>1761.3309999999999</v>
      </c>
      <c r="ET120" t="s">
        <v>313</v>
      </c>
      <c r="EW120" t="s">
        <v>313</v>
      </c>
      <c r="EX120">
        <v>4256.8609999999999</v>
      </c>
      <c r="EY120" t="s">
        <v>313</v>
      </c>
      <c r="FB120" t="s">
        <v>313</v>
      </c>
      <c r="FC120">
        <v>5449.7719999999999</v>
      </c>
      <c r="FD120" t="s">
        <v>376</v>
      </c>
      <c r="FG120" t="s">
        <v>313</v>
      </c>
      <c r="FH120">
        <v>7702.558</v>
      </c>
      <c r="FI120" t="s">
        <v>328</v>
      </c>
      <c r="FL120" t="s">
        <v>313</v>
      </c>
      <c r="FM120">
        <v>8.99</v>
      </c>
      <c r="FN120" t="s">
        <v>328</v>
      </c>
      <c r="FQ120" t="s">
        <v>313</v>
      </c>
      <c r="FR120">
        <v>3390.3069999999998</v>
      </c>
      <c r="FS120" t="s">
        <v>366</v>
      </c>
      <c r="FV120" t="s">
        <v>313</v>
      </c>
      <c r="FW120">
        <v>1183.434</v>
      </c>
      <c r="FX120" t="s">
        <v>328</v>
      </c>
      <c r="GA120" t="s">
        <v>313</v>
      </c>
      <c r="GB120">
        <v>2568.8139999999999</v>
      </c>
      <c r="GC120" t="s">
        <v>529</v>
      </c>
      <c r="GF120" t="s">
        <v>313</v>
      </c>
      <c r="GG120">
        <v>2577.7689999999998</v>
      </c>
      <c r="GH120" t="s">
        <v>328</v>
      </c>
      <c r="GK120" t="s">
        <v>313</v>
      </c>
      <c r="GL120">
        <v>4804.6859999999997</v>
      </c>
      <c r="GM120" t="s">
        <v>337</v>
      </c>
      <c r="GP120" t="s">
        <v>313</v>
      </c>
      <c r="GQ120">
        <v>3040.3339999999998</v>
      </c>
      <c r="GR120" t="s">
        <v>685</v>
      </c>
      <c r="GU120" t="s">
        <v>313</v>
      </c>
      <c r="GV120">
        <v>357.17200000000003</v>
      </c>
      <c r="GW120" t="s">
        <v>313</v>
      </c>
      <c r="GZ120" t="s">
        <v>313</v>
      </c>
      <c r="HA120">
        <v>17834.464</v>
      </c>
      <c r="HB120" t="s">
        <v>339</v>
      </c>
      <c r="HE120" t="s">
        <v>313</v>
      </c>
      <c r="HF120">
        <v>1370.405</v>
      </c>
      <c r="HG120" t="s">
        <v>328</v>
      </c>
      <c r="HJ120" t="s">
        <v>313</v>
      </c>
      <c r="HK120">
        <v>4408.991</v>
      </c>
      <c r="HL120" t="s">
        <v>328</v>
      </c>
      <c r="HO120" t="s">
        <v>313</v>
      </c>
      <c r="HP120">
        <v>0</v>
      </c>
      <c r="HQ120" t="s">
        <v>328</v>
      </c>
      <c r="HR120">
        <v>100</v>
      </c>
      <c r="HS120">
        <v>1572.5219999999999</v>
      </c>
      <c r="HT120" t="s">
        <v>328</v>
      </c>
      <c r="HU120">
        <v>17526.727999999999</v>
      </c>
      <c r="HV120" t="s">
        <v>340</v>
      </c>
      <c r="HY120" t="s">
        <v>313</v>
      </c>
      <c r="HZ120">
        <v>5139.9859999999999</v>
      </c>
      <c r="IA120" t="s">
        <v>327</v>
      </c>
      <c r="ID120" t="s">
        <v>313</v>
      </c>
      <c r="IE120">
        <v>4473.2640000000001</v>
      </c>
      <c r="IF120" t="s">
        <v>306</v>
      </c>
      <c r="II120" t="s">
        <v>313</v>
      </c>
      <c r="IJ120">
        <v>71.838999999999999</v>
      </c>
      <c r="IK120" t="s">
        <v>2332</v>
      </c>
      <c r="IN120" t="s">
        <v>313</v>
      </c>
    </row>
    <row r="121" spans="1:248">
      <c r="A121">
        <v>115</v>
      </c>
      <c r="B121" t="s">
        <v>468</v>
      </c>
      <c r="C121" t="s">
        <v>1203</v>
      </c>
      <c r="D121" t="s">
        <v>1204</v>
      </c>
      <c r="E121" t="s">
        <v>1205</v>
      </c>
      <c r="F121" t="s">
        <v>1206</v>
      </c>
      <c r="G121" t="s">
        <v>522</v>
      </c>
      <c r="H121" t="s">
        <v>1207</v>
      </c>
      <c r="I121" t="s">
        <v>1208</v>
      </c>
      <c r="J121" t="s">
        <v>1170</v>
      </c>
      <c r="K121" t="s">
        <v>313</v>
      </c>
      <c r="L121" t="s">
        <v>313</v>
      </c>
      <c r="M121">
        <v>119</v>
      </c>
      <c r="N121">
        <v>10212.197</v>
      </c>
      <c r="O121" t="s">
        <v>314</v>
      </c>
      <c r="R121" t="s">
        <v>313</v>
      </c>
      <c r="S121">
        <v>2824.26</v>
      </c>
      <c r="T121" t="s">
        <v>315</v>
      </c>
      <c r="W121" t="s">
        <v>313</v>
      </c>
      <c r="X121">
        <v>0</v>
      </c>
      <c r="Y121" t="s">
        <v>316</v>
      </c>
      <c r="Z121">
        <v>100</v>
      </c>
      <c r="AA121">
        <v>112220.227</v>
      </c>
      <c r="AB121" t="s">
        <v>316</v>
      </c>
      <c r="AC121">
        <v>5798</v>
      </c>
      <c r="AD121" t="s">
        <v>317</v>
      </c>
      <c r="AG121" t="s">
        <v>313</v>
      </c>
      <c r="AH121">
        <v>3362.1880000000001</v>
      </c>
      <c r="AI121" t="s">
        <v>318</v>
      </c>
      <c r="AL121" t="s">
        <v>313</v>
      </c>
      <c r="AM121">
        <v>30.303000000000001</v>
      </c>
      <c r="AN121" t="s">
        <v>319</v>
      </c>
      <c r="AQ121" t="s">
        <v>313</v>
      </c>
      <c r="AR121">
        <v>2898.4009999999998</v>
      </c>
      <c r="AS121" t="s">
        <v>616</v>
      </c>
      <c r="AV121" t="s">
        <v>313</v>
      </c>
      <c r="AW121">
        <v>2011.354</v>
      </c>
      <c r="AX121" t="s">
        <v>306</v>
      </c>
      <c r="BA121" t="s">
        <v>313</v>
      </c>
      <c r="BB121">
        <v>426.483</v>
      </c>
      <c r="BC121" t="s">
        <v>322</v>
      </c>
      <c r="BF121" t="s">
        <v>313</v>
      </c>
      <c r="BG121">
        <v>18.542999999999999</v>
      </c>
      <c r="BH121" t="s">
        <v>1171</v>
      </c>
      <c r="BK121" t="s">
        <v>313</v>
      </c>
      <c r="BL121">
        <v>2422.8429999999998</v>
      </c>
      <c r="BM121" t="s">
        <v>540</v>
      </c>
      <c r="BP121" t="s">
        <v>313</v>
      </c>
      <c r="BQ121">
        <v>4484.1180000000004</v>
      </c>
      <c r="BR121" t="s">
        <v>374</v>
      </c>
      <c r="BU121" t="s">
        <v>313</v>
      </c>
      <c r="BV121">
        <v>1690.9970000000001</v>
      </c>
      <c r="BW121" t="s">
        <v>618</v>
      </c>
      <c r="BZ121" t="s">
        <v>313</v>
      </c>
      <c r="CA121">
        <v>0</v>
      </c>
      <c r="CB121" t="s">
        <v>542</v>
      </c>
      <c r="CC121">
        <v>1E-3</v>
      </c>
      <c r="CD121">
        <v>0.66200000000000003</v>
      </c>
      <c r="CE121" t="s">
        <v>542</v>
      </c>
      <c r="CF121">
        <v>420.30500000000001</v>
      </c>
      <c r="CG121" t="s">
        <v>328</v>
      </c>
      <c r="CJ121" t="s">
        <v>313</v>
      </c>
      <c r="CK121">
        <v>2177.7860000000001</v>
      </c>
      <c r="CL121" t="s">
        <v>328</v>
      </c>
      <c r="CO121" t="s">
        <v>313</v>
      </c>
      <c r="CP121">
        <v>1170.421</v>
      </c>
      <c r="CQ121" t="s">
        <v>619</v>
      </c>
      <c r="CT121" t="s">
        <v>313</v>
      </c>
      <c r="CU121">
        <v>974.96900000000005</v>
      </c>
      <c r="CV121" t="s">
        <v>313</v>
      </c>
      <c r="CY121" t="s">
        <v>313</v>
      </c>
      <c r="CZ121">
        <v>4162.6459999999997</v>
      </c>
      <c r="DA121" t="s">
        <v>313</v>
      </c>
      <c r="DD121" t="s">
        <v>313</v>
      </c>
      <c r="DE121">
        <v>0</v>
      </c>
      <c r="DF121" t="s">
        <v>347</v>
      </c>
      <c r="DG121">
        <v>0</v>
      </c>
      <c r="DH121">
        <v>0.108</v>
      </c>
      <c r="DI121" t="s">
        <v>347</v>
      </c>
      <c r="DJ121">
        <v>4397.9139999999998</v>
      </c>
      <c r="DK121" t="s">
        <v>341</v>
      </c>
      <c r="DN121" t="s">
        <v>313</v>
      </c>
      <c r="DO121">
        <v>836.29</v>
      </c>
      <c r="DP121" t="s">
        <v>418</v>
      </c>
      <c r="DS121" t="s">
        <v>313</v>
      </c>
      <c r="DT121">
        <v>0</v>
      </c>
      <c r="DU121" t="s">
        <v>332</v>
      </c>
      <c r="DV121">
        <v>100</v>
      </c>
      <c r="DW121">
        <v>112220.227</v>
      </c>
      <c r="DX121" t="s">
        <v>332</v>
      </c>
      <c r="DY121">
        <v>3341.8519999999999</v>
      </c>
      <c r="DZ121" t="s">
        <v>328</v>
      </c>
      <c r="EC121" t="s">
        <v>313</v>
      </c>
      <c r="ED121">
        <v>5216.3980000000001</v>
      </c>
      <c r="EE121" t="s">
        <v>306</v>
      </c>
      <c r="EH121" t="s">
        <v>313</v>
      </c>
      <c r="EI121">
        <v>16.332999999999998</v>
      </c>
      <c r="EJ121" t="s">
        <v>333</v>
      </c>
      <c r="EM121" t="s">
        <v>313</v>
      </c>
      <c r="EN121">
        <v>370.89800000000002</v>
      </c>
      <c r="EO121" t="s">
        <v>494</v>
      </c>
      <c r="ER121" t="s">
        <v>313</v>
      </c>
      <c r="ES121">
        <v>421.15300000000002</v>
      </c>
      <c r="ET121" t="s">
        <v>313</v>
      </c>
      <c r="EW121" t="s">
        <v>313</v>
      </c>
      <c r="EX121">
        <v>4132.91</v>
      </c>
      <c r="EY121" t="s">
        <v>313</v>
      </c>
      <c r="FB121" t="s">
        <v>313</v>
      </c>
      <c r="FC121">
        <v>3036.6689999999999</v>
      </c>
      <c r="FD121" t="s">
        <v>376</v>
      </c>
      <c r="FG121" t="s">
        <v>313</v>
      </c>
      <c r="FH121">
        <v>5932.3280000000004</v>
      </c>
      <c r="FI121" t="s">
        <v>328</v>
      </c>
      <c r="FL121" t="s">
        <v>313</v>
      </c>
      <c r="FM121">
        <v>2264.444</v>
      </c>
      <c r="FN121" t="s">
        <v>328</v>
      </c>
      <c r="FQ121" t="s">
        <v>313</v>
      </c>
      <c r="FR121">
        <v>5598.2849999999999</v>
      </c>
      <c r="FS121" t="s">
        <v>349</v>
      </c>
      <c r="FV121" t="s">
        <v>313</v>
      </c>
      <c r="FW121">
        <v>568.91399999999999</v>
      </c>
      <c r="FX121" t="s">
        <v>328</v>
      </c>
      <c r="GA121" t="s">
        <v>313</v>
      </c>
      <c r="GB121">
        <v>2530.5140000000001</v>
      </c>
      <c r="GC121" t="s">
        <v>529</v>
      </c>
      <c r="GF121" t="s">
        <v>313</v>
      </c>
      <c r="GG121">
        <v>3747.0329999999999</v>
      </c>
      <c r="GH121" t="s">
        <v>328</v>
      </c>
      <c r="GK121" t="s">
        <v>313</v>
      </c>
      <c r="GL121">
        <v>3241.78</v>
      </c>
      <c r="GM121" t="s">
        <v>337</v>
      </c>
      <c r="GP121" t="s">
        <v>313</v>
      </c>
      <c r="GQ121">
        <v>4219.3689999999997</v>
      </c>
      <c r="GR121" t="s">
        <v>685</v>
      </c>
      <c r="GU121" t="s">
        <v>313</v>
      </c>
      <c r="GV121">
        <v>310.178</v>
      </c>
      <c r="GW121" t="s">
        <v>313</v>
      </c>
      <c r="GZ121" t="s">
        <v>313</v>
      </c>
      <c r="HA121">
        <v>19469.696</v>
      </c>
      <c r="HB121" t="s">
        <v>339</v>
      </c>
      <c r="HE121" t="s">
        <v>313</v>
      </c>
      <c r="HF121">
        <v>3026.875</v>
      </c>
      <c r="HG121" t="s">
        <v>328</v>
      </c>
      <c r="HJ121" t="s">
        <v>313</v>
      </c>
      <c r="HK121">
        <v>4327.4260000000004</v>
      </c>
      <c r="HL121" t="s">
        <v>328</v>
      </c>
      <c r="HO121" t="s">
        <v>313</v>
      </c>
      <c r="HP121">
        <v>893.09699999999998</v>
      </c>
      <c r="HQ121" t="s">
        <v>328</v>
      </c>
      <c r="HT121" t="s">
        <v>313</v>
      </c>
      <c r="HU121">
        <v>14643.032999999999</v>
      </c>
      <c r="HV121" t="s">
        <v>340</v>
      </c>
      <c r="HY121" t="s">
        <v>313</v>
      </c>
      <c r="HZ121">
        <v>3584.2739999999999</v>
      </c>
      <c r="IA121" t="s">
        <v>686</v>
      </c>
      <c r="ID121" t="s">
        <v>313</v>
      </c>
      <c r="IE121">
        <v>3239.83</v>
      </c>
      <c r="IF121" t="s">
        <v>306</v>
      </c>
      <c r="II121" t="s">
        <v>313</v>
      </c>
      <c r="IJ121">
        <v>39.741999999999997</v>
      </c>
      <c r="IK121" t="s">
        <v>2332</v>
      </c>
      <c r="IN121" t="s">
        <v>313</v>
      </c>
    </row>
    <row r="122" spans="1:248">
      <c r="A122">
        <v>116</v>
      </c>
      <c r="B122" t="s">
        <v>431</v>
      </c>
      <c r="C122" t="s">
        <v>1209</v>
      </c>
      <c r="D122" t="s">
        <v>1210</v>
      </c>
      <c r="E122" t="s">
        <v>1211</v>
      </c>
      <c r="F122" t="s">
        <v>1212</v>
      </c>
      <c r="G122" t="s">
        <v>522</v>
      </c>
      <c r="H122" t="s">
        <v>1213</v>
      </c>
      <c r="I122" t="s">
        <v>1214</v>
      </c>
      <c r="J122" t="s">
        <v>839</v>
      </c>
      <c r="K122" t="s">
        <v>313</v>
      </c>
      <c r="L122" t="s">
        <v>313</v>
      </c>
      <c r="M122">
        <v>120</v>
      </c>
      <c r="N122">
        <v>10214.742</v>
      </c>
      <c r="O122" t="s">
        <v>314</v>
      </c>
      <c r="R122" t="s">
        <v>313</v>
      </c>
      <c r="S122">
        <v>3035.4540000000002</v>
      </c>
      <c r="T122" t="s">
        <v>315</v>
      </c>
      <c r="W122" t="s">
        <v>313</v>
      </c>
      <c r="X122">
        <v>0</v>
      </c>
      <c r="Y122" t="s">
        <v>316</v>
      </c>
      <c r="Z122">
        <v>100</v>
      </c>
      <c r="AA122">
        <v>13214.933000000001</v>
      </c>
      <c r="AB122" t="s">
        <v>316</v>
      </c>
      <c r="AC122">
        <v>5890.2849999999999</v>
      </c>
      <c r="AD122" t="s">
        <v>317</v>
      </c>
      <c r="AG122" t="s">
        <v>313</v>
      </c>
      <c r="AH122">
        <v>3374.68</v>
      </c>
      <c r="AI122" t="s">
        <v>318</v>
      </c>
      <c r="AL122" t="s">
        <v>313</v>
      </c>
      <c r="AM122">
        <v>199.22900000000001</v>
      </c>
      <c r="AN122" t="s">
        <v>319</v>
      </c>
      <c r="AQ122" t="s">
        <v>313</v>
      </c>
      <c r="AR122">
        <v>3208.0920000000001</v>
      </c>
      <c r="AS122" t="s">
        <v>616</v>
      </c>
      <c r="AV122" t="s">
        <v>313</v>
      </c>
      <c r="AW122">
        <v>2226.3339999999998</v>
      </c>
      <c r="AX122" t="s">
        <v>306</v>
      </c>
      <c r="BA122" t="s">
        <v>313</v>
      </c>
      <c r="BB122">
        <v>737.64599999999996</v>
      </c>
      <c r="BC122" t="s">
        <v>322</v>
      </c>
      <c r="BF122" t="s">
        <v>313</v>
      </c>
      <c r="BG122">
        <v>5.4720000000000004</v>
      </c>
      <c r="BH122" t="s">
        <v>1171</v>
      </c>
      <c r="BK122" t="s">
        <v>313</v>
      </c>
      <c r="BL122">
        <v>2602.145</v>
      </c>
      <c r="BM122" t="s">
        <v>540</v>
      </c>
      <c r="BP122" t="s">
        <v>313</v>
      </c>
      <c r="BQ122">
        <v>4625.9089999999997</v>
      </c>
      <c r="BR122" t="s">
        <v>374</v>
      </c>
      <c r="BU122" t="s">
        <v>313</v>
      </c>
      <c r="BV122">
        <v>1861.9</v>
      </c>
      <c r="BW122" t="s">
        <v>618</v>
      </c>
      <c r="BZ122" t="s">
        <v>313</v>
      </c>
      <c r="CA122">
        <v>0</v>
      </c>
      <c r="CB122" t="s">
        <v>542</v>
      </c>
      <c r="CC122">
        <v>25.332000000000001</v>
      </c>
      <c r="CD122">
        <v>3347.6410000000001</v>
      </c>
      <c r="CE122" t="s">
        <v>542</v>
      </c>
      <c r="CF122">
        <v>736.63800000000003</v>
      </c>
      <c r="CG122" t="s">
        <v>328</v>
      </c>
      <c r="CJ122" t="s">
        <v>313</v>
      </c>
      <c r="CK122">
        <v>2374.0309999999999</v>
      </c>
      <c r="CL122" t="s">
        <v>328</v>
      </c>
      <c r="CO122" t="s">
        <v>313</v>
      </c>
      <c r="CP122">
        <v>1369.3309999999999</v>
      </c>
      <c r="CQ122" t="s">
        <v>794</v>
      </c>
      <c r="CT122" t="s">
        <v>313</v>
      </c>
      <c r="CU122">
        <v>1190.652</v>
      </c>
      <c r="CV122" t="s">
        <v>313</v>
      </c>
      <c r="CY122" t="s">
        <v>313</v>
      </c>
      <c r="CZ122">
        <v>4300.0360000000001</v>
      </c>
      <c r="DA122" t="s">
        <v>313</v>
      </c>
      <c r="DD122" t="s">
        <v>313</v>
      </c>
      <c r="DE122">
        <v>170.49199999999999</v>
      </c>
      <c r="DF122" t="s">
        <v>347</v>
      </c>
      <c r="DI122" t="s">
        <v>313</v>
      </c>
      <c r="DJ122">
        <v>4543.7389999999996</v>
      </c>
      <c r="DK122" t="s">
        <v>341</v>
      </c>
      <c r="DN122" t="s">
        <v>313</v>
      </c>
      <c r="DO122">
        <v>1011.902</v>
      </c>
      <c r="DP122" t="s">
        <v>418</v>
      </c>
      <c r="DS122" t="s">
        <v>313</v>
      </c>
      <c r="DT122">
        <v>0</v>
      </c>
      <c r="DU122" t="s">
        <v>332</v>
      </c>
      <c r="DV122">
        <v>100</v>
      </c>
      <c r="DW122">
        <v>13214.933000000001</v>
      </c>
      <c r="DX122" t="s">
        <v>332</v>
      </c>
      <c r="DY122">
        <v>3490.8690000000001</v>
      </c>
      <c r="DZ122" t="s">
        <v>328</v>
      </c>
      <c r="EC122" t="s">
        <v>313</v>
      </c>
      <c r="ED122">
        <v>5203.5249999999996</v>
      </c>
      <c r="EE122" t="s">
        <v>306</v>
      </c>
      <c r="EH122" t="s">
        <v>313</v>
      </c>
      <c r="EI122">
        <v>0</v>
      </c>
      <c r="EJ122" t="s">
        <v>333</v>
      </c>
      <c r="EK122">
        <v>0</v>
      </c>
      <c r="EL122">
        <v>0</v>
      </c>
      <c r="EM122" t="s">
        <v>333</v>
      </c>
      <c r="EN122">
        <v>687.80499999999995</v>
      </c>
      <c r="EO122" t="s">
        <v>494</v>
      </c>
      <c r="ER122" t="s">
        <v>313</v>
      </c>
      <c r="ES122">
        <v>588.178</v>
      </c>
      <c r="ET122" t="s">
        <v>313</v>
      </c>
      <c r="EW122" t="s">
        <v>313</v>
      </c>
      <c r="EX122">
        <v>4284.9279999999999</v>
      </c>
      <c r="EY122" t="s">
        <v>313</v>
      </c>
      <c r="FB122" t="s">
        <v>313</v>
      </c>
      <c r="FC122">
        <v>3185.72</v>
      </c>
      <c r="FD122" t="s">
        <v>376</v>
      </c>
      <c r="FG122" t="s">
        <v>313</v>
      </c>
      <c r="FH122">
        <v>5939.2190000000001</v>
      </c>
      <c r="FI122" t="s">
        <v>328</v>
      </c>
      <c r="FL122" t="s">
        <v>313</v>
      </c>
      <c r="FM122">
        <v>2480.1329999999998</v>
      </c>
      <c r="FN122" t="s">
        <v>328</v>
      </c>
      <c r="FQ122" t="s">
        <v>313</v>
      </c>
      <c r="FR122">
        <v>5801.1080000000002</v>
      </c>
      <c r="FS122" t="s">
        <v>349</v>
      </c>
      <c r="FV122" t="s">
        <v>313</v>
      </c>
      <c r="FW122">
        <v>748.94299999999998</v>
      </c>
      <c r="FX122" t="s">
        <v>328</v>
      </c>
      <c r="GA122" t="s">
        <v>313</v>
      </c>
      <c r="GB122">
        <v>2701.4160000000002</v>
      </c>
      <c r="GC122" t="s">
        <v>529</v>
      </c>
      <c r="GF122" t="s">
        <v>313</v>
      </c>
      <c r="GG122">
        <v>4051.2460000000001</v>
      </c>
      <c r="GH122" t="s">
        <v>328</v>
      </c>
      <c r="GK122" t="s">
        <v>313</v>
      </c>
      <c r="GL122">
        <v>3278.1930000000002</v>
      </c>
      <c r="GM122" t="s">
        <v>337</v>
      </c>
      <c r="GP122" t="s">
        <v>313</v>
      </c>
      <c r="GQ122">
        <v>4390.6210000000001</v>
      </c>
      <c r="GR122" t="s">
        <v>502</v>
      </c>
      <c r="GU122" t="s">
        <v>313</v>
      </c>
      <c r="GV122">
        <v>479.83699999999999</v>
      </c>
      <c r="GW122" t="s">
        <v>313</v>
      </c>
      <c r="GZ122" t="s">
        <v>313</v>
      </c>
      <c r="HA122">
        <v>19662.222000000002</v>
      </c>
      <c r="HB122" t="s">
        <v>339</v>
      </c>
      <c r="HE122" t="s">
        <v>313</v>
      </c>
      <c r="HF122">
        <v>3013.7370000000001</v>
      </c>
      <c r="HG122" t="s">
        <v>328</v>
      </c>
      <c r="HJ122" t="s">
        <v>313</v>
      </c>
      <c r="HK122">
        <v>4479.6819999999998</v>
      </c>
      <c r="HL122" t="s">
        <v>328</v>
      </c>
      <c r="HO122" t="s">
        <v>313</v>
      </c>
      <c r="HP122">
        <v>875.322</v>
      </c>
      <c r="HQ122" t="s">
        <v>328</v>
      </c>
      <c r="HT122" t="s">
        <v>313</v>
      </c>
      <c r="HU122">
        <v>14663.197</v>
      </c>
      <c r="HV122" t="s">
        <v>340</v>
      </c>
      <c r="HY122" t="s">
        <v>313</v>
      </c>
      <c r="HZ122">
        <v>3725.9789999999998</v>
      </c>
      <c r="IA122" t="s">
        <v>686</v>
      </c>
      <c r="ID122" t="s">
        <v>313</v>
      </c>
      <c r="IE122">
        <v>3275.991</v>
      </c>
      <c r="IF122" t="s">
        <v>306</v>
      </c>
      <c r="II122" t="s">
        <v>313</v>
      </c>
      <c r="IJ122">
        <v>11.776999999999999</v>
      </c>
      <c r="IK122" t="s">
        <v>2332</v>
      </c>
      <c r="IN122" t="s">
        <v>313</v>
      </c>
    </row>
    <row r="123" spans="1:248">
      <c r="A123">
        <v>117</v>
      </c>
      <c r="B123" t="s">
        <v>439</v>
      </c>
      <c r="C123" t="s">
        <v>1215</v>
      </c>
      <c r="D123" t="s">
        <v>1216</v>
      </c>
      <c r="E123" t="s">
        <v>1217</v>
      </c>
      <c r="F123" t="s">
        <v>1218</v>
      </c>
      <c r="G123" t="s">
        <v>522</v>
      </c>
      <c r="H123" t="s">
        <v>1219</v>
      </c>
      <c r="I123" t="s">
        <v>1220</v>
      </c>
      <c r="J123" t="s">
        <v>1170</v>
      </c>
      <c r="K123" t="s">
        <v>313</v>
      </c>
      <c r="L123" t="s">
        <v>313</v>
      </c>
      <c r="M123">
        <v>121</v>
      </c>
      <c r="N123">
        <v>3166.2930000000001</v>
      </c>
      <c r="O123" t="s">
        <v>314</v>
      </c>
      <c r="R123" t="s">
        <v>313</v>
      </c>
      <c r="S123">
        <v>7076.1310000000003</v>
      </c>
      <c r="T123" t="s">
        <v>315</v>
      </c>
      <c r="W123" t="s">
        <v>313</v>
      </c>
      <c r="X123">
        <v>0</v>
      </c>
      <c r="Y123" t="s">
        <v>316</v>
      </c>
      <c r="Z123">
        <v>100</v>
      </c>
      <c r="AA123">
        <v>27692.154999999999</v>
      </c>
      <c r="AB123" t="s">
        <v>316</v>
      </c>
      <c r="AC123">
        <v>1573.3050000000001</v>
      </c>
      <c r="AD123" t="s">
        <v>317</v>
      </c>
      <c r="AG123" t="s">
        <v>313</v>
      </c>
      <c r="AH123">
        <v>1358.588</v>
      </c>
      <c r="AI123" t="s">
        <v>318</v>
      </c>
      <c r="AL123" t="s">
        <v>313</v>
      </c>
      <c r="AM123">
        <v>1567.5070000000001</v>
      </c>
      <c r="AN123" t="s">
        <v>361</v>
      </c>
      <c r="AQ123" t="s">
        <v>313</v>
      </c>
      <c r="AR123">
        <v>1045.902</v>
      </c>
      <c r="AS123" t="s">
        <v>320</v>
      </c>
      <c r="AV123" t="s">
        <v>313</v>
      </c>
      <c r="AW123">
        <v>0</v>
      </c>
      <c r="AX123" t="s">
        <v>321</v>
      </c>
      <c r="AY123">
        <v>67.644999999999996</v>
      </c>
      <c r="AZ123">
        <v>18732.366000000002</v>
      </c>
      <c r="BA123" t="s">
        <v>321</v>
      </c>
      <c r="BB123">
        <v>215.58099999999999</v>
      </c>
      <c r="BC123" t="s">
        <v>322</v>
      </c>
      <c r="BF123" t="s">
        <v>313</v>
      </c>
      <c r="BG123">
        <v>2.57</v>
      </c>
      <c r="BH123" t="s">
        <v>323</v>
      </c>
      <c r="BK123" t="s">
        <v>313</v>
      </c>
      <c r="BL123">
        <v>2745.549</v>
      </c>
      <c r="BM123" t="s">
        <v>324</v>
      </c>
      <c r="BP123" t="s">
        <v>313</v>
      </c>
      <c r="BQ123">
        <v>4307.0410000000002</v>
      </c>
      <c r="BR123" t="s">
        <v>325</v>
      </c>
      <c r="BU123" t="s">
        <v>313</v>
      </c>
      <c r="BV123">
        <v>2137.9110000000001</v>
      </c>
      <c r="BW123" t="s">
        <v>326</v>
      </c>
      <c r="BZ123" t="s">
        <v>313</v>
      </c>
      <c r="CA123">
        <v>1229.798</v>
      </c>
      <c r="CB123" t="s">
        <v>362</v>
      </c>
      <c r="CE123" t="s">
        <v>313</v>
      </c>
      <c r="CF123">
        <v>0</v>
      </c>
      <c r="CG123" t="s">
        <v>328</v>
      </c>
      <c r="CH123">
        <v>9.7940000000000005</v>
      </c>
      <c r="CI123">
        <v>2712.058</v>
      </c>
      <c r="CJ123" t="s">
        <v>328</v>
      </c>
      <c r="CK123">
        <v>3686.7089999999998</v>
      </c>
      <c r="CL123" t="s">
        <v>328</v>
      </c>
      <c r="CO123" t="s">
        <v>313</v>
      </c>
      <c r="CP123">
        <v>2518.752</v>
      </c>
      <c r="CQ123" t="s">
        <v>383</v>
      </c>
      <c r="CT123" t="s">
        <v>313</v>
      </c>
      <c r="CU123">
        <v>1028.3520000000001</v>
      </c>
      <c r="CV123" t="s">
        <v>313</v>
      </c>
      <c r="CY123" t="s">
        <v>313</v>
      </c>
      <c r="CZ123">
        <v>2030.3820000000001</v>
      </c>
      <c r="DA123" t="s">
        <v>313</v>
      </c>
      <c r="DD123" t="s">
        <v>313</v>
      </c>
      <c r="DE123">
        <v>196.91300000000001</v>
      </c>
      <c r="DF123" t="s">
        <v>347</v>
      </c>
      <c r="DI123" t="s">
        <v>313</v>
      </c>
      <c r="DJ123">
        <v>4458.3040000000001</v>
      </c>
      <c r="DK123" t="s">
        <v>306</v>
      </c>
      <c r="DN123" t="s">
        <v>313</v>
      </c>
      <c r="DO123">
        <v>486.12</v>
      </c>
      <c r="DP123" t="s">
        <v>331</v>
      </c>
      <c r="DS123" t="s">
        <v>313</v>
      </c>
      <c r="DT123">
        <v>0</v>
      </c>
      <c r="DU123" t="s">
        <v>332</v>
      </c>
      <c r="DV123">
        <v>100</v>
      </c>
      <c r="DW123">
        <v>27692.154999999999</v>
      </c>
      <c r="DX123" t="s">
        <v>332</v>
      </c>
      <c r="DY123">
        <v>2201.7289999999998</v>
      </c>
      <c r="DZ123" t="s">
        <v>328</v>
      </c>
      <c r="EC123" t="s">
        <v>313</v>
      </c>
      <c r="ED123">
        <v>409.01</v>
      </c>
      <c r="EE123" t="s">
        <v>306</v>
      </c>
      <c r="EH123" t="s">
        <v>313</v>
      </c>
      <c r="EI123">
        <v>154.93199999999999</v>
      </c>
      <c r="EJ123" t="s">
        <v>333</v>
      </c>
      <c r="EM123" t="s">
        <v>313</v>
      </c>
      <c r="EN123">
        <v>1850.7329999999999</v>
      </c>
      <c r="EO123" t="s">
        <v>334</v>
      </c>
      <c r="ER123" t="s">
        <v>313</v>
      </c>
      <c r="ES123">
        <v>2997.3789999999999</v>
      </c>
      <c r="ET123" t="s">
        <v>313</v>
      </c>
      <c r="EW123" t="s">
        <v>313</v>
      </c>
      <c r="EX123">
        <v>4729.5940000000001</v>
      </c>
      <c r="EY123" t="s">
        <v>313</v>
      </c>
      <c r="FB123" t="s">
        <v>313</v>
      </c>
      <c r="FC123">
        <v>2954.6909999999998</v>
      </c>
      <c r="FD123" t="s">
        <v>335</v>
      </c>
      <c r="FG123" t="s">
        <v>313</v>
      </c>
      <c r="FH123">
        <v>875.96299999999997</v>
      </c>
      <c r="FI123" t="s">
        <v>328</v>
      </c>
      <c r="FL123" t="s">
        <v>313</v>
      </c>
      <c r="FM123">
        <v>2961.5210000000002</v>
      </c>
      <c r="FN123" t="s">
        <v>328</v>
      </c>
      <c r="FQ123" t="s">
        <v>313</v>
      </c>
      <c r="FR123">
        <v>1997.6880000000001</v>
      </c>
      <c r="FS123" t="s">
        <v>306</v>
      </c>
      <c r="FV123" t="s">
        <v>313</v>
      </c>
      <c r="FW123">
        <v>2342.8049999999998</v>
      </c>
      <c r="FX123" t="s">
        <v>328</v>
      </c>
      <c r="GA123" t="s">
        <v>313</v>
      </c>
      <c r="GB123">
        <v>2809.5050000000001</v>
      </c>
      <c r="GC123" t="s">
        <v>336</v>
      </c>
      <c r="GF123" t="s">
        <v>313</v>
      </c>
      <c r="GG123">
        <v>10891.073</v>
      </c>
      <c r="GH123" t="s">
        <v>328</v>
      </c>
      <c r="GK123" t="s">
        <v>313</v>
      </c>
      <c r="GL123">
        <v>1916.567</v>
      </c>
      <c r="GM123" t="s">
        <v>337</v>
      </c>
      <c r="GP123" t="s">
        <v>313</v>
      </c>
      <c r="GQ123">
        <v>4328.1009999999997</v>
      </c>
      <c r="GR123" t="s">
        <v>365</v>
      </c>
      <c r="GU123" t="s">
        <v>313</v>
      </c>
      <c r="GV123">
        <v>2111.962</v>
      </c>
      <c r="GW123" t="s">
        <v>313</v>
      </c>
      <c r="GZ123" t="s">
        <v>313</v>
      </c>
      <c r="HA123">
        <v>17778.580999999998</v>
      </c>
      <c r="HB123" t="s">
        <v>339</v>
      </c>
      <c r="HE123" t="s">
        <v>313</v>
      </c>
      <c r="HF123">
        <v>4501.2489999999998</v>
      </c>
      <c r="HG123" t="s">
        <v>328</v>
      </c>
      <c r="HJ123" t="s">
        <v>313</v>
      </c>
      <c r="HK123">
        <v>4612.4250000000002</v>
      </c>
      <c r="HL123" t="s">
        <v>328</v>
      </c>
      <c r="HO123" t="s">
        <v>313</v>
      </c>
      <c r="HP123">
        <v>0</v>
      </c>
      <c r="HQ123" t="s">
        <v>328</v>
      </c>
      <c r="HR123">
        <v>100</v>
      </c>
      <c r="HS123">
        <v>27692.154999999999</v>
      </c>
      <c r="HT123" t="s">
        <v>328</v>
      </c>
      <c r="HU123">
        <v>12543.932000000001</v>
      </c>
      <c r="HV123" t="s">
        <v>340</v>
      </c>
      <c r="HY123" t="s">
        <v>313</v>
      </c>
      <c r="HZ123">
        <v>1688.377</v>
      </c>
      <c r="IA123" t="s">
        <v>327</v>
      </c>
      <c r="ID123" t="s">
        <v>313</v>
      </c>
      <c r="IE123">
        <v>0</v>
      </c>
      <c r="IF123" t="s">
        <v>306</v>
      </c>
      <c r="IG123">
        <v>100</v>
      </c>
      <c r="IH123">
        <v>27692.154999999999</v>
      </c>
      <c r="II123" t="s">
        <v>306</v>
      </c>
      <c r="IJ123">
        <v>216.17400000000001</v>
      </c>
      <c r="IK123" t="s">
        <v>2332</v>
      </c>
      <c r="IN123" t="s">
        <v>313</v>
      </c>
    </row>
    <row r="124" spans="1:248">
      <c r="A124">
        <v>118</v>
      </c>
      <c r="B124" t="s">
        <v>487</v>
      </c>
      <c r="C124" t="s">
        <v>1215</v>
      </c>
      <c r="D124" t="s">
        <v>1221</v>
      </c>
      <c r="E124" t="s">
        <v>1222</v>
      </c>
      <c r="F124" t="s">
        <v>1223</v>
      </c>
      <c r="G124" t="s">
        <v>522</v>
      </c>
      <c r="H124" t="s">
        <v>1224</v>
      </c>
      <c r="I124" t="s">
        <v>1220</v>
      </c>
      <c r="J124" t="s">
        <v>839</v>
      </c>
      <c r="K124" t="s">
        <v>313</v>
      </c>
      <c r="L124" t="s">
        <v>313</v>
      </c>
      <c r="M124">
        <v>122</v>
      </c>
      <c r="N124">
        <v>3250.6990000000001</v>
      </c>
      <c r="O124" t="s">
        <v>314</v>
      </c>
      <c r="R124" t="s">
        <v>313</v>
      </c>
      <c r="S124">
        <v>7100.1270000000004</v>
      </c>
      <c r="T124" t="s">
        <v>315</v>
      </c>
      <c r="W124" t="s">
        <v>313</v>
      </c>
      <c r="X124">
        <v>0</v>
      </c>
      <c r="Y124" t="s">
        <v>316</v>
      </c>
      <c r="Z124">
        <v>100</v>
      </c>
      <c r="AA124">
        <v>4942.2449999999999</v>
      </c>
      <c r="AB124" t="s">
        <v>316</v>
      </c>
      <c r="AC124">
        <v>1535.355</v>
      </c>
      <c r="AD124" t="s">
        <v>317</v>
      </c>
      <c r="AG124" t="s">
        <v>313</v>
      </c>
      <c r="AH124">
        <v>1374.77</v>
      </c>
      <c r="AI124" t="s">
        <v>318</v>
      </c>
      <c r="AL124" t="s">
        <v>313</v>
      </c>
      <c r="AM124">
        <v>1624.617</v>
      </c>
      <c r="AN124" t="s">
        <v>361</v>
      </c>
      <c r="AQ124" t="s">
        <v>313</v>
      </c>
      <c r="AR124">
        <v>1102.251</v>
      </c>
      <c r="AS124" t="s">
        <v>320</v>
      </c>
      <c r="AV124" t="s">
        <v>313</v>
      </c>
      <c r="AW124">
        <v>0</v>
      </c>
      <c r="AX124" t="s">
        <v>321</v>
      </c>
      <c r="AY124">
        <v>49.484000000000002</v>
      </c>
      <c r="AZ124">
        <v>2445.634</v>
      </c>
      <c r="BA124" t="s">
        <v>321</v>
      </c>
      <c r="BB124">
        <v>398.25099999999998</v>
      </c>
      <c r="BC124" t="s">
        <v>322</v>
      </c>
      <c r="BF124" t="s">
        <v>313</v>
      </c>
      <c r="BG124">
        <v>79.61</v>
      </c>
      <c r="BH124" t="s">
        <v>323</v>
      </c>
      <c r="BK124" t="s">
        <v>313</v>
      </c>
      <c r="BL124">
        <v>2925.3069999999998</v>
      </c>
      <c r="BM124" t="s">
        <v>324</v>
      </c>
      <c r="BP124" t="s">
        <v>313</v>
      </c>
      <c r="BQ124">
        <v>4322.8429999999998</v>
      </c>
      <c r="BR124" t="s">
        <v>325</v>
      </c>
      <c r="BU124" t="s">
        <v>313</v>
      </c>
      <c r="BV124">
        <v>2147.4720000000002</v>
      </c>
      <c r="BW124" t="s">
        <v>326</v>
      </c>
      <c r="BZ124" t="s">
        <v>313</v>
      </c>
      <c r="CA124">
        <v>1197.826</v>
      </c>
      <c r="CB124" t="s">
        <v>362</v>
      </c>
      <c r="CE124" t="s">
        <v>313</v>
      </c>
      <c r="CF124">
        <v>0</v>
      </c>
      <c r="CG124" t="s">
        <v>328</v>
      </c>
      <c r="CH124">
        <v>27.884</v>
      </c>
      <c r="CI124">
        <v>1378.09</v>
      </c>
      <c r="CJ124" t="s">
        <v>328</v>
      </c>
      <c r="CK124">
        <v>3674.306</v>
      </c>
      <c r="CL124" t="s">
        <v>328</v>
      </c>
      <c r="CO124" t="s">
        <v>313</v>
      </c>
      <c r="CP124">
        <v>2527.759</v>
      </c>
      <c r="CQ124" t="s">
        <v>383</v>
      </c>
      <c r="CT124" t="s">
        <v>313</v>
      </c>
      <c r="CU124">
        <v>1191.1289999999999</v>
      </c>
      <c r="CV124" t="s">
        <v>313</v>
      </c>
      <c r="CY124" t="s">
        <v>313</v>
      </c>
      <c r="CZ124">
        <v>2045.077</v>
      </c>
      <c r="DA124" t="s">
        <v>313</v>
      </c>
      <c r="DD124" t="s">
        <v>313</v>
      </c>
      <c r="DE124">
        <v>325.43400000000003</v>
      </c>
      <c r="DF124" t="s">
        <v>347</v>
      </c>
      <c r="DI124" t="s">
        <v>313</v>
      </c>
      <c r="DJ124">
        <v>4474.9160000000002</v>
      </c>
      <c r="DK124" t="s">
        <v>306</v>
      </c>
      <c r="DN124" t="s">
        <v>313</v>
      </c>
      <c r="DO124">
        <v>667.17</v>
      </c>
      <c r="DP124" t="s">
        <v>331</v>
      </c>
      <c r="DS124" t="s">
        <v>313</v>
      </c>
      <c r="DT124">
        <v>0</v>
      </c>
      <c r="DU124" t="s">
        <v>332</v>
      </c>
      <c r="DV124">
        <v>100</v>
      </c>
      <c r="DW124">
        <v>4942.2449999999999</v>
      </c>
      <c r="DX124" t="s">
        <v>332</v>
      </c>
      <c r="DY124">
        <v>2219.8020000000001</v>
      </c>
      <c r="DZ124" t="s">
        <v>328</v>
      </c>
      <c r="EC124" t="s">
        <v>313</v>
      </c>
      <c r="ED124">
        <v>494.39800000000002</v>
      </c>
      <c r="EE124" t="s">
        <v>306</v>
      </c>
      <c r="EH124" t="s">
        <v>313</v>
      </c>
      <c r="EI124">
        <v>242.42400000000001</v>
      </c>
      <c r="EJ124" t="s">
        <v>333</v>
      </c>
      <c r="EM124" t="s">
        <v>313</v>
      </c>
      <c r="EN124">
        <v>1921.7449999999999</v>
      </c>
      <c r="EO124" t="s">
        <v>334</v>
      </c>
      <c r="ER124" t="s">
        <v>313</v>
      </c>
      <c r="ES124">
        <v>2997.9259999999999</v>
      </c>
      <c r="ET124" t="s">
        <v>313</v>
      </c>
      <c r="EW124" t="s">
        <v>313</v>
      </c>
      <c r="EX124">
        <v>4748.0420000000004</v>
      </c>
      <c r="EY124" t="s">
        <v>313</v>
      </c>
      <c r="FB124" t="s">
        <v>313</v>
      </c>
      <c r="FC124">
        <v>2980.471</v>
      </c>
      <c r="FD124" t="s">
        <v>335</v>
      </c>
      <c r="FG124" t="s">
        <v>313</v>
      </c>
      <c r="FH124">
        <v>1027.3889999999999</v>
      </c>
      <c r="FI124" t="s">
        <v>328</v>
      </c>
      <c r="FL124" t="s">
        <v>313</v>
      </c>
      <c r="FM124">
        <v>2946.424</v>
      </c>
      <c r="FN124" t="s">
        <v>328</v>
      </c>
      <c r="FQ124" t="s">
        <v>313</v>
      </c>
      <c r="FR124">
        <v>1964.0719999999999</v>
      </c>
      <c r="FS124" t="s">
        <v>306</v>
      </c>
      <c r="FV124" t="s">
        <v>313</v>
      </c>
      <c r="FW124">
        <v>2354.6799999999998</v>
      </c>
      <c r="FX124" t="s">
        <v>328</v>
      </c>
      <c r="GA124" t="s">
        <v>313</v>
      </c>
      <c r="GB124">
        <v>2988.3910000000001</v>
      </c>
      <c r="GC124" t="s">
        <v>336</v>
      </c>
      <c r="GF124" t="s">
        <v>313</v>
      </c>
      <c r="GG124">
        <v>10937.346</v>
      </c>
      <c r="GH124" t="s">
        <v>328</v>
      </c>
      <c r="GK124" t="s">
        <v>313</v>
      </c>
      <c r="GL124">
        <v>1891.5820000000001</v>
      </c>
      <c r="GM124" t="s">
        <v>384</v>
      </c>
      <c r="GP124" t="s">
        <v>313</v>
      </c>
      <c r="GQ124">
        <v>4340.7640000000001</v>
      </c>
      <c r="GR124" t="s">
        <v>365</v>
      </c>
      <c r="GU124" t="s">
        <v>313</v>
      </c>
      <c r="GV124">
        <v>2122.596</v>
      </c>
      <c r="GW124" t="s">
        <v>313</v>
      </c>
      <c r="GZ124" t="s">
        <v>313</v>
      </c>
      <c r="HA124">
        <v>17745.109</v>
      </c>
      <c r="HB124" t="s">
        <v>339</v>
      </c>
      <c r="HE124" t="s">
        <v>313</v>
      </c>
      <c r="HF124">
        <v>4516.7690000000002</v>
      </c>
      <c r="HG124" t="s">
        <v>328</v>
      </c>
      <c r="HJ124" t="s">
        <v>313</v>
      </c>
      <c r="HK124">
        <v>4628.1189999999997</v>
      </c>
      <c r="HL124" t="s">
        <v>328</v>
      </c>
      <c r="HO124" t="s">
        <v>313</v>
      </c>
      <c r="HP124">
        <v>0</v>
      </c>
      <c r="HQ124" t="s">
        <v>328</v>
      </c>
      <c r="HR124">
        <v>100</v>
      </c>
      <c r="HS124">
        <v>4942.2449999999999</v>
      </c>
      <c r="HT124" t="s">
        <v>328</v>
      </c>
      <c r="HU124">
        <v>12694.093999999999</v>
      </c>
      <c r="HV124" t="s">
        <v>340</v>
      </c>
      <c r="HY124" t="s">
        <v>313</v>
      </c>
      <c r="HZ124">
        <v>1762.5309999999999</v>
      </c>
      <c r="IA124" t="s">
        <v>327</v>
      </c>
      <c r="ID124" t="s">
        <v>313</v>
      </c>
      <c r="IE124">
        <v>0</v>
      </c>
      <c r="IF124" t="s">
        <v>306</v>
      </c>
      <c r="IG124">
        <v>100</v>
      </c>
      <c r="IH124">
        <v>4942.2449999999999</v>
      </c>
      <c r="II124" t="s">
        <v>306</v>
      </c>
      <c r="IJ124">
        <v>297.43599999999998</v>
      </c>
      <c r="IK124" t="s">
        <v>2332</v>
      </c>
      <c r="IN124" t="s">
        <v>313</v>
      </c>
    </row>
    <row r="125" spans="1:248">
      <c r="A125">
        <v>119</v>
      </c>
      <c r="B125" t="s">
        <v>447</v>
      </c>
      <c r="C125" t="s">
        <v>1225</v>
      </c>
      <c r="D125" t="s">
        <v>1145</v>
      </c>
      <c r="E125" t="s">
        <v>1226</v>
      </c>
      <c r="F125" t="s">
        <v>1227</v>
      </c>
      <c r="G125" t="s">
        <v>522</v>
      </c>
      <c r="H125" t="s">
        <v>1228</v>
      </c>
      <c r="I125" t="s">
        <v>313</v>
      </c>
      <c r="J125" t="s">
        <v>313</v>
      </c>
      <c r="K125" t="s">
        <v>313</v>
      </c>
      <c r="L125" t="s">
        <v>313</v>
      </c>
      <c r="M125">
        <v>123</v>
      </c>
      <c r="N125">
        <v>8386.7659999999996</v>
      </c>
      <c r="O125" t="s">
        <v>314</v>
      </c>
      <c r="R125" t="s">
        <v>313</v>
      </c>
      <c r="S125">
        <v>2330.9949999999999</v>
      </c>
      <c r="T125" t="s">
        <v>315</v>
      </c>
      <c r="W125" t="s">
        <v>313</v>
      </c>
      <c r="X125">
        <v>0</v>
      </c>
      <c r="Y125" t="s">
        <v>316</v>
      </c>
      <c r="Z125">
        <v>98.998999999999995</v>
      </c>
      <c r="AA125">
        <v>8014.0150000000003</v>
      </c>
      <c r="AB125" t="s">
        <v>316</v>
      </c>
      <c r="AC125">
        <v>2919.692</v>
      </c>
      <c r="AD125" t="s">
        <v>317</v>
      </c>
      <c r="AG125" t="s">
        <v>313</v>
      </c>
      <c r="AH125">
        <v>508.077</v>
      </c>
      <c r="AI125" t="s">
        <v>525</v>
      </c>
      <c r="AL125" t="s">
        <v>313</v>
      </c>
      <c r="AM125">
        <v>0</v>
      </c>
      <c r="AN125" t="s">
        <v>319</v>
      </c>
      <c r="AO125">
        <v>1.0009999999999999</v>
      </c>
      <c r="AP125">
        <v>80.997</v>
      </c>
      <c r="AQ125" t="s">
        <v>319</v>
      </c>
      <c r="AR125">
        <v>0</v>
      </c>
      <c r="AS125" t="s">
        <v>526</v>
      </c>
      <c r="AT125">
        <v>0.122</v>
      </c>
      <c r="AU125">
        <v>9.9130000000000003</v>
      </c>
      <c r="AV125" t="s">
        <v>526</v>
      </c>
      <c r="AW125">
        <v>2849.828</v>
      </c>
      <c r="AX125" t="s">
        <v>354</v>
      </c>
      <c r="BA125" t="s">
        <v>313</v>
      </c>
      <c r="BB125">
        <v>216.208</v>
      </c>
      <c r="BC125" t="s">
        <v>322</v>
      </c>
      <c r="BF125" t="s">
        <v>313</v>
      </c>
      <c r="BG125">
        <v>2.2999999999999998</v>
      </c>
      <c r="BH125" t="s">
        <v>802</v>
      </c>
      <c r="BK125" t="s">
        <v>313</v>
      </c>
      <c r="BL125">
        <v>955.99800000000005</v>
      </c>
      <c r="BM125" t="s">
        <v>449</v>
      </c>
      <c r="BP125" t="s">
        <v>313</v>
      </c>
      <c r="BQ125">
        <v>1304.9190000000001</v>
      </c>
      <c r="BR125" t="s">
        <v>374</v>
      </c>
      <c r="BU125" t="s">
        <v>313</v>
      </c>
      <c r="BV125">
        <v>839.72900000000004</v>
      </c>
      <c r="BW125" t="s">
        <v>509</v>
      </c>
      <c r="BZ125" t="s">
        <v>313</v>
      </c>
      <c r="CA125">
        <v>259.57600000000002</v>
      </c>
      <c r="CB125" t="s">
        <v>584</v>
      </c>
      <c r="CE125" t="s">
        <v>313</v>
      </c>
      <c r="CF125">
        <v>216.21100000000001</v>
      </c>
      <c r="CG125" t="s">
        <v>328</v>
      </c>
      <c r="CJ125" t="s">
        <v>313</v>
      </c>
      <c r="CK125">
        <v>1544.8520000000001</v>
      </c>
      <c r="CL125" t="s">
        <v>328</v>
      </c>
      <c r="CO125" t="s">
        <v>313</v>
      </c>
      <c r="CP125">
        <v>352.11799999999999</v>
      </c>
      <c r="CQ125" t="s">
        <v>470</v>
      </c>
      <c r="CT125" t="s">
        <v>313</v>
      </c>
      <c r="CU125">
        <v>908.31700000000001</v>
      </c>
      <c r="CV125" t="s">
        <v>313</v>
      </c>
      <c r="CY125" t="s">
        <v>313</v>
      </c>
      <c r="CZ125">
        <v>921.55499999999995</v>
      </c>
      <c r="DA125" t="s">
        <v>313</v>
      </c>
      <c r="DD125" t="s">
        <v>313</v>
      </c>
      <c r="DE125">
        <v>675.28399999999999</v>
      </c>
      <c r="DF125" t="s">
        <v>330</v>
      </c>
      <c r="DI125" t="s">
        <v>313</v>
      </c>
      <c r="DJ125">
        <v>1248.614</v>
      </c>
      <c r="DK125" t="s">
        <v>306</v>
      </c>
      <c r="DN125" t="s">
        <v>313</v>
      </c>
      <c r="DO125">
        <v>1680.777</v>
      </c>
      <c r="DP125" t="s">
        <v>418</v>
      </c>
      <c r="DS125" t="s">
        <v>313</v>
      </c>
      <c r="DT125">
        <v>11.952999999999999</v>
      </c>
      <c r="DU125" t="s">
        <v>332</v>
      </c>
      <c r="DX125" t="s">
        <v>313</v>
      </c>
      <c r="DY125">
        <v>1467.9739999999999</v>
      </c>
      <c r="DZ125" t="s">
        <v>328</v>
      </c>
      <c r="EC125" t="s">
        <v>313</v>
      </c>
      <c r="ED125">
        <v>5992.3059999999996</v>
      </c>
      <c r="EE125" t="s">
        <v>306</v>
      </c>
      <c r="EH125" t="s">
        <v>313</v>
      </c>
      <c r="EI125">
        <v>706.75099999999998</v>
      </c>
      <c r="EJ125" t="s">
        <v>333</v>
      </c>
      <c r="EM125" t="s">
        <v>313</v>
      </c>
      <c r="EN125">
        <v>3235.1660000000002</v>
      </c>
      <c r="EO125" t="s">
        <v>394</v>
      </c>
      <c r="ER125" t="s">
        <v>313</v>
      </c>
      <c r="ES125">
        <v>0</v>
      </c>
      <c r="ET125" t="s">
        <v>313</v>
      </c>
      <c r="EU125">
        <v>35.987000000000002</v>
      </c>
      <c r="EV125">
        <v>2913.1570000000002</v>
      </c>
      <c r="EW125" t="s">
        <v>313</v>
      </c>
      <c r="EX125">
        <v>1256.1600000000001</v>
      </c>
      <c r="EY125" t="s">
        <v>313</v>
      </c>
      <c r="FB125" t="s">
        <v>313</v>
      </c>
      <c r="FC125">
        <v>3783.337</v>
      </c>
      <c r="FD125" t="s">
        <v>335</v>
      </c>
      <c r="FG125" t="s">
        <v>313</v>
      </c>
      <c r="FH125">
        <v>5341.1109999999999</v>
      </c>
      <c r="FI125" t="s">
        <v>328</v>
      </c>
      <c r="FL125" t="s">
        <v>313</v>
      </c>
      <c r="FM125">
        <v>59.158000000000001</v>
      </c>
      <c r="FN125" t="s">
        <v>328</v>
      </c>
      <c r="FQ125" t="s">
        <v>313</v>
      </c>
      <c r="FR125">
        <v>671.22500000000002</v>
      </c>
      <c r="FS125" t="s">
        <v>341</v>
      </c>
      <c r="FV125" t="s">
        <v>313</v>
      </c>
      <c r="FW125">
        <v>219.58500000000001</v>
      </c>
      <c r="FX125" t="s">
        <v>328</v>
      </c>
      <c r="GA125" t="s">
        <v>313</v>
      </c>
      <c r="GB125">
        <v>1713.5039999999999</v>
      </c>
      <c r="GC125" t="s">
        <v>395</v>
      </c>
      <c r="GF125" t="s">
        <v>313</v>
      </c>
      <c r="GG125">
        <v>7278.893</v>
      </c>
      <c r="GH125" t="s">
        <v>328</v>
      </c>
      <c r="GK125" t="s">
        <v>313</v>
      </c>
      <c r="GL125">
        <v>678.92399999999998</v>
      </c>
      <c r="GM125" t="s">
        <v>416</v>
      </c>
      <c r="GP125" t="s">
        <v>313</v>
      </c>
      <c r="GQ125">
        <v>998.24800000000005</v>
      </c>
      <c r="GR125" t="s">
        <v>510</v>
      </c>
      <c r="GU125" t="s">
        <v>313</v>
      </c>
      <c r="GV125">
        <v>0</v>
      </c>
      <c r="GW125" t="s">
        <v>313</v>
      </c>
      <c r="GX125">
        <v>99.643000000000001</v>
      </c>
      <c r="GY125">
        <v>8066.1350000000002</v>
      </c>
      <c r="GZ125" t="s">
        <v>313</v>
      </c>
      <c r="HA125">
        <v>14435.87</v>
      </c>
      <c r="HB125" t="s">
        <v>339</v>
      </c>
      <c r="HE125" t="s">
        <v>313</v>
      </c>
      <c r="HF125">
        <v>634.87</v>
      </c>
      <c r="HG125" t="s">
        <v>328</v>
      </c>
      <c r="HJ125" t="s">
        <v>313</v>
      </c>
      <c r="HK125">
        <v>945.57399999999996</v>
      </c>
      <c r="HL125" t="s">
        <v>328</v>
      </c>
      <c r="HO125" t="s">
        <v>313</v>
      </c>
      <c r="HP125">
        <v>381.29500000000002</v>
      </c>
      <c r="HQ125" t="s">
        <v>328</v>
      </c>
      <c r="HT125" t="s">
        <v>313</v>
      </c>
      <c r="HU125">
        <v>17311.753000000001</v>
      </c>
      <c r="HV125" t="s">
        <v>340</v>
      </c>
      <c r="HY125" t="s">
        <v>313</v>
      </c>
      <c r="HZ125">
        <v>2405.9140000000002</v>
      </c>
      <c r="IA125" t="s">
        <v>327</v>
      </c>
      <c r="ID125" t="s">
        <v>313</v>
      </c>
      <c r="IE125">
        <v>1604.82</v>
      </c>
      <c r="IF125" t="s">
        <v>306</v>
      </c>
      <c r="II125" t="s">
        <v>313</v>
      </c>
      <c r="IJ125">
        <v>0</v>
      </c>
      <c r="IK125" t="s">
        <v>2332</v>
      </c>
      <c r="IL125">
        <v>37.01</v>
      </c>
      <c r="IM125">
        <v>2995.9760000000001</v>
      </c>
      <c r="IN125" t="s">
        <v>2332</v>
      </c>
    </row>
    <row r="126" spans="1:248">
      <c r="A126">
        <v>120</v>
      </c>
      <c r="B126" t="s">
        <v>516</v>
      </c>
      <c r="C126" t="s">
        <v>1229</v>
      </c>
      <c r="D126" t="s">
        <v>1230</v>
      </c>
      <c r="E126" t="s">
        <v>1231</v>
      </c>
      <c r="F126" t="s">
        <v>1232</v>
      </c>
      <c r="G126" t="s">
        <v>522</v>
      </c>
      <c r="H126" t="s">
        <v>1233</v>
      </c>
      <c r="I126" t="s">
        <v>313</v>
      </c>
      <c r="J126" t="s">
        <v>313</v>
      </c>
      <c r="K126" t="s">
        <v>313</v>
      </c>
      <c r="L126" t="s">
        <v>313</v>
      </c>
      <c r="M126">
        <v>124</v>
      </c>
      <c r="N126">
        <v>9235.35</v>
      </c>
      <c r="O126" t="s">
        <v>314</v>
      </c>
      <c r="R126" t="s">
        <v>313</v>
      </c>
      <c r="S126">
        <v>1710.0070000000001</v>
      </c>
      <c r="T126" t="s">
        <v>315</v>
      </c>
      <c r="W126" t="s">
        <v>313</v>
      </c>
      <c r="X126">
        <v>388.541</v>
      </c>
      <c r="Y126" t="s">
        <v>316</v>
      </c>
      <c r="AB126" t="s">
        <v>313</v>
      </c>
      <c r="AC126">
        <v>3755.3530000000001</v>
      </c>
      <c r="AD126" t="s">
        <v>317</v>
      </c>
      <c r="AG126" t="s">
        <v>313</v>
      </c>
      <c r="AH126">
        <v>818.61300000000006</v>
      </c>
      <c r="AI126" t="s">
        <v>525</v>
      </c>
      <c r="AL126" t="s">
        <v>313</v>
      </c>
      <c r="AM126">
        <v>0</v>
      </c>
      <c r="AN126" t="s">
        <v>319</v>
      </c>
      <c r="AO126">
        <v>100</v>
      </c>
      <c r="AP126">
        <v>3155.5569999999998</v>
      </c>
      <c r="AQ126" t="s">
        <v>319</v>
      </c>
      <c r="AR126">
        <v>466.82100000000003</v>
      </c>
      <c r="AS126" t="s">
        <v>526</v>
      </c>
      <c r="AV126" t="s">
        <v>313</v>
      </c>
      <c r="AW126">
        <v>2758.3850000000002</v>
      </c>
      <c r="AX126" t="s">
        <v>306</v>
      </c>
      <c r="BA126" t="s">
        <v>313</v>
      </c>
      <c r="BB126">
        <v>479.32400000000001</v>
      </c>
      <c r="BC126" t="s">
        <v>322</v>
      </c>
      <c r="BF126" t="s">
        <v>313</v>
      </c>
      <c r="BG126">
        <v>45.737000000000002</v>
      </c>
      <c r="BH126" t="s">
        <v>1234</v>
      </c>
      <c r="BK126" t="s">
        <v>313</v>
      </c>
      <c r="BL126">
        <v>1598.5809999999999</v>
      </c>
      <c r="BM126" t="s">
        <v>449</v>
      </c>
      <c r="BP126" t="s">
        <v>313</v>
      </c>
      <c r="BQ126">
        <v>1929.8409999999999</v>
      </c>
      <c r="BR126" t="s">
        <v>374</v>
      </c>
      <c r="BU126" t="s">
        <v>313</v>
      </c>
      <c r="BV126">
        <v>1446.046</v>
      </c>
      <c r="BW126" t="s">
        <v>509</v>
      </c>
      <c r="BZ126" t="s">
        <v>313</v>
      </c>
      <c r="CA126">
        <v>873.85400000000004</v>
      </c>
      <c r="CB126" t="s">
        <v>584</v>
      </c>
      <c r="CE126" t="s">
        <v>313</v>
      </c>
      <c r="CF126">
        <v>325.29300000000001</v>
      </c>
      <c r="CG126" t="s">
        <v>328</v>
      </c>
      <c r="CJ126" t="s">
        <v>313</v>
      </c>
      <c r="CK126">
        <v>2358.4250000000002</v>
      </c>
      <c r="CL126" t="s">
        <v>328</v>
      </c>
      <c r="CO126" t="s">
        <v>313</v>
      </c>
      <c r="CP126">
        <v>230.69800000000001</v>
      </c>
      <c r="CQ126" t="s">
        <v>593</v>
      </c>
      <c r="CT126" t="s">
        <v>313</v>
      </c>
      <c r="CU126">
        <v>1422.181</v>
      </c>
      <c r="CV126" t="s">
        <v>313</v>
      </c>
      <c r="CY126" t="s">
        <v>313</v>
      </c>
      <c r="CZ126">
        <v>1469.434</v>
      </c>
      <c r="DA126" t="s">
        <v>313</v>
      </c>
      <c r="DD126" t="s">
        <v>313</v>
      </c>
      <c r="DE126">
        <v>706.43</v>
      </c>
      <c r="DF126" t="s">
        <v>347</v>
      </c>
      <c r="DI126" t="s">
        <v>313</v>
      </c>
      <c r="DJ126">
        <v>1850.933</v>
      </c>
      <c r="DK126" t="s">
        <v>306</v>
      </c>
      <c r="DN126" t="s">
        <v>313</v>
      </c>
      <c r="DO126">
        <v>1127.3589999999999</v>
      </c>
      <c r="DP126" t="s">
        <v>418</v>
      </c>
      <c r="DS126" t="s">
        <v>313</v>
      </c>
      <c r="DT126">
        <v>220.43700000000001</v>
      </c>
      <c r="DU126" t="s">
        <v>332</v>
      </c>
      <c r="DX126" t="s">
        <v>313</v>
      </c>
      <c r="DY126">
        <v>1815.1379999999999</v>
      </c>
      <c r="DZ126" t="s">
        <v>328</v>
      </c>
      <c r="EC126" t="s">
        <v>313</v>
      </c>
      <c r="ED126">
        <v>6818.5219999999999</v>
      </c>
      <c r="EE126" t="s">
        <v>306</v>
      </c>
      <c r="EH126" t="s">
        <v>313</v>
      </c>
      <c r="EI126">
        <v>638.79200000000003</v>
      </c>
      <c r="EJ126" t="s">
        <v>333</v>
      </c>
      <c r="EM126" t="s">
        <v>313</v>
      </c>
      <c r="EN126">
        <v>3763.8609999999999</v>
      </c>
      <c r="EO126" t="s">
        <v>394</v>
      </c>
      <c r="ER126" t="s">
        <v>313</v>
      </c>
      <c r="ES126">
        <v>354.59899999999999</v>
      </c>
      <c r="ET126" t="s">
        <v>313</v>
      </c>
      <c r="EW126" t="s">
        <v>313</v>
      </c>
      <c r="EX126">
        <v>1743.528</v>
      </c>
      <c r="EY126" t="s">
        <v>313</v>
      </c>
      <c r="FB126" t="s">
        <v>313</v>
      </c>
      <c r="FC126">
        <v>4271.5389999999998</v>
      </c>
      <c r="FD126" t="s">
        <v>335</v>
      </c>
      <c r="FG126" t="s">
        <v>313</v>
      </c>
      <c r="FH126">
        <v>6076.4750000000004</v>
      </c>
      <c r="FI126" t="s">
        <v>328</v>
      </c>
      <c r="FL126" t="s">
        <v>313</v>
      </c>
      <c r="FM126">
        <v>432.93900000000002</v>
      </c>
      <c r="FN126" t="s">
        <v>328</v>
      </c>
      <c r="FQ126" t="s">
        <v>313</v>
      </c>
      <c r="FR126">
        <v>902.303</v>
      </c>
      <c r="FS126" t="s">
        <v>341</v>
      </c>
      <c r="FV126" t="s">
        <v>313</v>
      </c>
      <c r="FW126">
        <v>232.53800000000001</v>
      </c>
      <c r="FX126" t="s">
        <v>328</v>
      </c>
      <c r="GA126" t="s">
        <v>313</v>
      </c>
      <c r="GB126">
        <v>2467.5320000000002</v>
      </c>
      <c r="GC126" t="s">
        <v>395</v>
      </c>
      <c r="GF126" t="s">
        <v>313</v>
      </c>
      <c r="GG126">
        <v>6795.8959999999997</v>
      </c>
      <c r="GH126" t="s">
        <v>328</v>
      </c>
      <c r="GK126" t="s">
        <v>313</v>
      </c>
      <c r="GL126">
        <v>947.97400000000005</v>
      </c>
      <c r="GM126" t="s">
        <v>416</v>
      </c>
      <c r="GP126" t="s">
        <v>313</v>
      </c>
      <c r="GQ126">
        <v>1666.3810000000001</v>
      </c>
      <c r="GR126" t="s">
        <v>530</v>
      </c>
      <c r="GU126" t="s">
        <v>313</v>
      </c>
      <c r="GV126">
        <v>0</v>
      </c>
      <c r="GW126" t="s">
        <v>313</v>
      </c>
      <c r="GX126">
        <v>100</v>
      </c>
      <c r="GY126">
        <v>3155.5569999999998</v>
      </c>
      <c r="GZ126" t="s">
        <v>313</v>
      </c>
      <c r="HA126">
        <v>14300.404</v>
      </c>
      <c r="HB126" t="s">
        <v>339</v>
      </c>
      <c r="HE126" t="s">
        <v>313</v>
      </c>
      <c r="HF126">
        <v>1129.9659999999999</v>
      </c>
      <c r="HG126" t="s">
        <v>328</v>
      </c>
      <c r="HJ126" t="s">
        <v>313</v>
      </c>
      <c r="HK126">
        <v>1527.461</v>
      </c>
      <c r="HL126" t="s">
        <v>328</v>
      </c>
      <c r="HO126" t="s">
        <v>313</v>
      </c>
      <c r="HP126">
        <v>910.73</v>
      </c>
      <c r="HQ126" t="s">
        <v>328</v>
      </c>
      <c r="HT126" t="s">
        <v>313</v>
      </c>
      <c r="HU126">
        <v>17890.072</v>
      </c>
      <c r="HV126" t="s">
        <v>340</v>
      </c>
      <c r="HY126" t="s">
        <v>313</v>
      </c>
      <c r="HZ126">
        <v>3032.98</v>
      </c>
      <c r="IA126" t="s">
        <v>327</v>
      </c>
      <c r="ID126" t="s">
        <v>313</v>
      </c>
      <c r="IE126">
        <v>2149.9920000000002</v>
      </c>
      <c r="IF126" t="s">
        <v>306</v>
      </c>
      <c r="II126" t="s">
        <v>313</v>
      </c>
      <c r="IJ126">
        <v>409.92200000000003</v>
      </c>
      <c r="IK126" t="s">
        <v>2332</v>
      </c>
      <c r="IN126" t="s">
        <v>313</v>
      </c>
    </row>
    <row r="127" spans="1:248">
      <c r="A127">
        <v>121</v>
      </c>
      <c r="B127" t="s">
        <v>499</v>
      </c>
      <c r="C127" t="s">
        <v>1235</v>
      </c>
      <c r="D127" t="s">
        <v>1236</v>
      </c>
      <c r="E127" t="s">
        <v>1237</v>
      </c>
      <c r="F127" t="s">
        <v>1238</v>
      </c>
      <c r="G127" t="s">
        <v>522</v>
      </c>
      <c r="H127" t="s">
        <v>1239</v>
      </c>
      <c r="I127" t="s">
        <v>313</v>
      </c>
      <c r="J127" t="s">
        <v>313</v>
      </c>
      <c r="K127" t="s">
        <v>313</v>
      </c>
      <c r="L127" t="s">
        <v>313</v>
      </c>
      <c r="M127">
        <v>125</v>
      </c>
      <c r="N127">
        <v>15054.473</v>
      </c>
      <c r="O127" t="s">
        <v>314</v>
      </c>
      <c r="R127" t="s">
        <v>313</v>
      </c>
      <c r="S127">
        <v>1078.078</v>
      </c>
      <c r="T127" t="s">
        <v>490</v>
      </c>
      <c r="W127" t="s">
        <v>313</v>
      </c>
      <c r="X127">
        <v>0</v>
      </c>
      <c r="Y127" t="s">
        <v>316</v>
      </c>
      <c r="Z127">
        <v>100</v>
      </c>
      <c r="AA127">
        <v>2558.9549999999999</v>
      </c>
      <c r="AB127" t="s">
        <v>316</v>
      </c>
      <c r="AC127">
        <v>9165.5360000000001</v>
      </c>
      <c r="AD127" t="s">
        <v>713</v>
      </c>
      <c r="AG127" t="s">
        <v>313</v>
      </c>
      <c r="AH127">
        <v>2061.3409999999999</v>
      </c>
      <c r="AI127" t="s">
        <v>600</v>
      </c>
      <c r="AL127" t="s">
        <v>313</v>
      </c>
      <c r="AM127">
        <v>3865.4679999999998</v>
      </c>
      <c r="AN127" t="s">
        <v>850</v>
      </c>
      <c r="AQ127" t="s">
        <v>313</v>
      </c>
      <c r="AR127">
        <v>580.44500000000005</v>
      </c>
      <c r="AS127" t="s">
        <v>660</v>
      </c>
      <c r="AV127" t="s">
        <v>313</v>
      </c>
      <c r="AW127">
        <v>4433.8599999999997</v>
      </c>
      <c r="AX127" t="s">
        <v>306</v>
      </c>
      <c r="BA127" t="s">
        <v>313</v>
      </c>
      <c r="BB127">
        <v>1314.9459999999999</v>
      </c>
      <c r="BC127" t="s">
        <v>322</v>
      </c>
      <c r="BF127" t="s">
        <v>313</v>
      </c>
      <c r="BG127">
        <v>225.90700000000001</v>
      </c>
      <c r="BH127" t="s">
        <v>851</v>
      </c>
      <c r="BK127" t="s">
        <v>313</v>
      </c>
      <c r="BL127">
        <v>339.46899999999999</v>
      </c>
      <c r="BM127" t="s">
        <v>662</v>
      </c>
      <c r="BP127" t="s">
        <v>313</v>
      </c>
      <c r="BQ127">
        <v>8226.482</v>
      </c>
      <c r="BR127" t="s">
        <v>374</v>
      </c>
      <c r="BU127" t="s">
        <v>313</v>
      </c>
      <c r="BV127">
        <v>0</v>
      </c>
      <c r="BW127" t="s">
        <v>852</v>
      </c>
      <c r="BZ127" t="s">
        <v>313</v>
      </c>
      <c r="CA127">
        <v>22.85</v>
      </c>
      <c r="CB127" t="s">
        <v>719</v>
      </c>
      <c r="CE127" t="s">
        <v>313</v>
      </c>
      <c r="CF127">
        <v>821.59</v>
      </c>
      <c r="CG127" t="s">
        <v>328</v>
      </c>
      <c r="CJ127" t="s">
        <v>313</v>
      </c>
      <c r="CK127">
        <v>5325.2420000000002</v>
      </c>
      <c r="CL127" t="s">
        <v>328</v>
      </c>
      <c r="CO127" t="s">
        <v>313</v>
      </c>
      <c r="CP127">
        <v>190.11</v>
      </c>
      <c r="CQ127" t="s">
        <v>720</v>
      </c>
      <c r="CT127" t="s">
        <v>313</v>
      </c>
      <c r="CU127">
        <v>356.84199999999998</v>
      </c>
      <c r="CV127" t="s">
        <v>313</v>
      </c>
      <c r="CY127" t="s">
        <v>313</v>
      </c>
      <c r="CZ127">
        <v>7870.1419999999998</v>
      </c>
      <c r="DA127" t="s">
        <v>313</v>
      </c>
      <c r="DD127" t="s">
        <v>313</v>
      </c>
      <c r="DE127">
        <v>210.315</v>
      </c>
      <c r="DF127" t="s">
        <v>347</v>
      </c>
      <c r="DI127" t="s">
        <v>313</v>
      </c>
      <c r="DJ127">
        <v>8100.7610000000004</v>
      </c>
      <c r="DK127" t="s">
        <v>341</v>
      </c>
      <c r="DN127" t="s">
        <v>313</v>
      </c>
      <c r="DO127">
        <v>1000.968</v>
      </c>
      <c r="DP127" t="s">
        <v>418</v>
      </c>
      <c r="DS127" t="s">
        <v>313</v>
      </c>
      <c r="DT127">
        <v>89.611000000000004</v>
      </c>
      <c r="DU127" t="s">
        <v>332</v>
      </c>
      <c r="DX127" t="s">
        <v>313</v>
      </c>
      <c r="DY127">
        <v>7156.87</v>
      </c>
      <c r="DZ127" t="s">
        <v>328</v>
      </c>
      <c r="EC127" t="s">
        <v>313</v>
      </c>
      <c r="ED127">
        <v>9910.8799999999992</v>
      </c>
      <c r="EE127" t="s">
        <v>306</v>
      </c>
      <c r="EH127" t="s">
        <v>313</v>
      </c>
      <c r="EI127">
        <v>73.573999999999998</v>
      </c>
      <c r="EJ127" t="s">
        <v>333</v>
      </c>
      <c r="EM127" t="s">
        <v>313</v>
      </c>
      <c r="EN127">
        <v>3661.7240000000002</v>
      </c>
      <c r="EO127" t="s">
        <v>494</v>
      </c>
      <c r="ER127" t="s">
        <v>313</v>
      </c>
      <c r="ES127">
        <v>302.95499999999998</v>
      </c>
      <c r="ET127" t="s">
        <v>313</v>
      </c>
      <c r="EW127" t="s">
        <v>313</v>
      </c>
      <c r="EX127">
        <v>7771.9250000000002</v>
      </c>
      <c r="EY127" t="s">
        <v>313</v>
      </c>
      <c r="FB127" t="s">
        <v>313</v>
      </c>
      <c r="FC127">
        <v>3031.9960000000001</v>
      </c>
      <c r="FD127" t="s">
        <v>376</v>
      </c>
      <c r="FG127" t="s">
        <v>313</v>
      </c>
      <c r="FH127">
        <v>10764.239</v>
      </c>
      <c r="FI127" t="s">
        <v>328</v>
      </c>
      <c r="FL127" t="s">
        <v>313</v>
      </c>
      <c r="FM127">
        <v>1257.277</v>
      </c>
      <c r="FN127" t="s">
        <v>328</v>
      </c>
      <c r="FQ127" t="s">
        <v>313</v>
      </c>
      <c r="FR127">
        <v>2277.491</v>
      </c>
      <c r="FS127" t="s">
        <v>458</v>
      </c>
      <c r="FV127" t="s">
        <v>313</v>
      </c>
      <c r="FW127">
        <v>0</v>
      </c>
      <c r="FX127" t="s">
        <v>328</v>
      </c>
      <c r="FY127">
        <v>0</v>
      </c>
      <c r="FZ127">
        <v>0</v>
      </c>
      <c r="GA127" t="s">
        <v>328</v>
      </c>
      <c r="GB127">
        <v>520.66800000000001</v>
      </c>
      <c r="GC127" t="s">
        <v>666</v>
      </c>
      <c r="GF127" t="s">
        <v>313</v>
      </c>
      <c r="GG127">
        <v>795.89400000000001</v>
      </c>
      <c r="GH127" t="s">
        <v>328</v>
      </c>
      <c r="GK127" t="s">
        <v>313</v>
      </c>
      <c r="GL127">
        <v>4360.9189999999999</v>
      </c>
      <c r="GM127" t="s">
        <v>721</v>
      </c>
      <c r="GP127" t="s">
        <v>313</v>
      </c>
      <c r="GQ127">
        <v>52.500999999999998</v>
      </c>
      <c r="GR127" t="s">
        <v>1240</v>
      </c>
      <c r="GU127" t="s">
        <v>313</v>
      </c>
      <c r="GV127">
        <v>0</v>
      </c>
      <c r="GW127" t="s">
        <v>313</v>
      </c>
      <c r="GX127">
        <v>100</v>
      </c>
      <c r="GY127">
        <v>2558.9549999999999</v>
      </c>
      <c r="GZ127" t="s">
        <v>313</v>
      </c>
      <c r="HA127">
        <v>20337.517</v>
      </c>
      <c r="HB127" t="s">
        <v>339</v>
      </c>
      <c r="HE127" t="s">
        <v>313</v>
      </c>
      <c r="HF127">
        <v>987.18700000000001</v>
      </c>
      <c r="HG127" t="s">
        <v>328</v>
      </c>
      <c r="HJ127" t="s">
        <v>313</v>
      </c>
      <c r="HK127">
        <v>7930.68</v>
      </c>
      <c r="HL127" t="s">
        <v>328</v>
      </c>
      <c r="HO127" t="s">
        <v>313</v>
      </c>
      <c r="HP127">
        <v>96.748999999999995</v>
      </c>
      <c r="HQ127" t="s">
        <v>328</v>
      </c>
      <c r="HT127" t="s">
        <v>313</v>
      </c>
      <c r="HU127">
        <v>18793.986000000001</v>
      </c>
      <c r="HV127" t="s">
        <v>340</v>
      </c>
      <c r="HY127" t="s">
        <v>313</v>
      </c>
      <c r="HZ127">
        <v>4971.451</v>
      </c>
      <c r="IA127" t="s">
        <v>723</v>
      </c>
      <c r="ID127" t="s">
        <v>313</v>
      </c>
      <c r="IE127">
        <v>7959.2430000000004</v>
      </c>
      <c r="IF127" t="s">
        <v>306</v>
      </c>
      <c r="II127" t="s">
        <v>313</v>
      </c>
      <c r="IJ127">
        <v>324.10599999999999</v>
      </c>
      <c r="IK127" t="s">
        <v>2332</v>
      </c>
      <c r="IN127" t="s">
        <v>313</v>
      </c>
    </row>
    <row r="128" spans="1:248">
      <c r="A128">
        <v>122</v>
      </c>
      <c r="B128" t="s">
        <v>549</v>
      </c>
      <c r="C128" t="s">
        <v>1241</v>
      </c>
      <c r="D128" t="s">
        <v>1242</v>
      </c>
      <c r="E128" t="s">
        <v>1243</v>
      </c>
      <c r="F128" t="s">
        <v>1244</v>
      </c>
      <c r="G128" t="s">
        <v>522</v>
      </c>
      <c r="H128" t="s">
        <v>1245</v>
      </c>
      <c r="I128" t="s">
        <v>313</v>
      </c>
      <c r="J128" t="s">
        <v>313</v>
      </c>
      <c r="K128" t="s">
        <v>313</v>
      </c>
      <c r="L128" t="s">
        <v>313</v>
      </c>
      <c r="M128">
        <v>126</v>
      </c>
      <c r="N128">
        <v>6742.7820000000002</v>
      </c>
      <c r="O128" t="s">
        <v>314</v>
      </c>
      <c r="R128" t="s">
        <v>313</v>
      </c>
      <c r="S128">
        <v>3668.6619999999998</v>
      </c>
      <c r="T128" t="s">
        <v>315</v>
      </c>
      <c r="W128" t="s">
        <v>313</v>
      </c>
      <c r="X128">
        <v>528.81100000000004</v>
      </c>
      <c r="Y128" t="s">
        <v>316</v>
      </c>
      <c r="AB128" t="s">
        <v>313</v>
      </c>
      <c r="AC128">
        <v>1218.9369999999999</v>
      </c>
      <c r="AD128" t="s">
        <v>317</v>
      </c>
      <c r="AG128" t="s">
        <v>313</v>
      </c>
      <c r="AH128">
        <v>302.42099999999999</v>
      </c>
      <c r="AI128" t="s">
        <v>401</v>
      </c>
      <c r="AL128" t="s">
        <v>313</v>
      </c>
      <c r="AM128">
        <v>0</v>
      </c>
      <c r="AN128" t="s">
        <v>319</v>
      </c>
      <c r="AO128">
        <v>100</v>
      </c>
      <c r="AP128">
        <v>4995</v>
      </c>
      <c r="AQ128" t="s">
        <v>319</v>
      </c>
      <c r="AR128">
        <v>971.98500000000001</v>
      </c>
      <c r="AS128" t="s">
        <v>402</v>
      </c>
      <c r="AV128" t="s">
        <v>313</v>
      </c>
      <c r="AW128">
        <v>1103.1500000000001</v>
      </c>
      <c r="AX128" t="s">
        <v>354</v>
      </c>
      <c r="BA128" t="s">
        <v>313</v>
      </c>
      <c r="BB128">
        <v>712.20299999999997</v>
      </c>
      <c r="BC128" t="s">
        <v>322</v>
      </c>
      <c r="BF128" t="s">
        <v>313</v>
      </c>
      <c r="BG128">
        <v>140.00899999999999</v>
      </c>
      <c r="BH128" t="s">
        <v>809</v>
      </c>
      <c r="BK128" t="s">
        <v>313</v>
      </c>
      <c r="BL128">
        <v>54.037999999999997</v>
      </c>
      <c r="BM128" t="s">
        <v>404</v>
      </c>
      <c r="BP128" t="s">
        <v>313</v>
      </c>
      <c r="BQ128">
        <v>680.31799999999998</v>
      </c>
      <c r="BR128" t="s">
        <v>325</v>
      </c>
      <c r="BU128" t="s">
        <v>313</v>
      </c>
      <c r="BV128">
        <v>434.37599999999998</v>
      </c>
      <c r="BW128" t="s">
        <v>413</v>
      </c>
      <c r="BZ128" t="s">
        <v>313</v>
      </c>
      <c r="CA128">
        <v>613.154</v>
      </c>
      <c r="CB128" t="s">
        <v>426</v>
      </c>
      <c r="CE128" t="s">
        <v>313</v>
      </c>
      <c r="CF128">
        <v>622.08600000000001</v>
      </c>
      <c r="CG128" t="s">
        <v>328</v>
      </c>
      <c r="CJ128" t="s">
        <v>313</v>
      </c>
      <c r="CK128">
        <v>32.311</v>
      </c>
      <c r="CL128" t="s">
        <v>328</v>
      </c>
      <c r="CO128" t="s">
        <v>313</v>
      </c>
      <c r="CP128">
        <v>384.19400000000002</v>
      </c>
      <c r="CQ128" t="s">
        <v>415</v>
      </c>
      <c r="CT128" t="s">
        <v>313</v>
      </c>
      <c r="CU128">
        <v>83.555000000000007</v>
      </c>
      <c r="CV128" t="s">
        <v>313</v>
      </c>
      <c r="CY128" t="s">
        <v>313</v>
      </c>
      <c r="CZ128">
        <v>107.06</v>
      </c>
      <c r="DA128" t="s">
        <v>313</v>
      </c>
      <c r="DD128" t="s">
        <v>313</v>
      </c>
      <c r="DE128">
        <v>1627.5319999999999</v>
      </c>
      <c r="DF128" t="s">
        <v>330</v>
      </c>
      <c r="DI128" t="s">
        <v>313</v>
      </c>
      <c r="DJ128">
        <v>855.19500000000005</v>
      </c>
      <c r="DK128" t="s">
        <v>306</v>
      </c>
      <c r="DN128" t="s">
        <v>313</v>
      </c>
      <c r="DO128">
        <v>791.45799999999997</v>
      </c>
      <c r="DP128" t="s">
        <v>321</v>
      </c>
      <c r="DS128" t="s">
        <v>313</v>
      </c>
      <c r="DT128">
        <v>193.518</v>
      </c>
      <c r="DU128" t="s">
        <v>332</v>
      </c>
      <c r="DX128" t="s">
        <v>313</v>
      </c>
      <c r="DY128">
        <v>1280.539</v>
      </c>
      <c r="DZ128" t="s">
        <v>328</v>
      </c>
      <c r="EC128" t="s">
        <v>313</v>
      </c>
      <c r="ED128">
        <v>4246.5910000000003</v>
      </c>
      <c r="EE128" t="s">
        <v>306</v>
      </c>
      <c r="EH128" t="s">
        <v>313</v>
      </c>
      <c r="EI128">
        <v>344.46800000000002</v>
      </c>
      <c r="EJ128" t="s">
        <v>333</v>
      </c>
      <c r="EM128" t="s">
        <v>313</v>
      </c>
      <c r="EN128">
        <v>3351.3919999999998</v>
      </c>
      <c r="EO128" t="s">
        <v>394</v>
      </c>
      <c r="ER128" t="s">
        <v>313</v>
      </c>
      <c r="ES128">
        <v>91.81</v>
      </c>
      <c r="ET128" t="s">
        <v>313</v>
      </c>
      <c r="EW128" t="s">
        <v>313</v>
      </c>
      <c r="EX128">
        <v>1196.0999999999999</v>
      </c>
      <c r="EY128" t="s">
        <v>313</v>
      </c>
      <c r="FB128" t="s">
        <v>313</v>
      </c>
      <c r="FC128">
        <v>3526.5990000000002</v>
      </c>
      <c r="FD128" t="s">
        <v>335</v>
      </c>
      <c r="FG128" t="s">
        <v>313</v>
      </c>
      <c r="FH128">
        <v>3582.3249999999998</v>
      </c>
      <c r="FI128" t="s">
        <v>328</v>
      </c>
      <c r="FL128" t="s">
        <v>313</v>
      </c>
      <c r="FM128">
        <v>5.0389999999999997</v>
      </c>
      <c r="FN128" t="s">
        <v>328</v>
      </c>
      <c r="FQ128" t="s">
        <v>313</v>
      </c>
      <c r="FR128">
        <v>1519.2070000000001</v>
      </c>
      <c r="FS128" t="s">
        <v>306</v>
      </c>
      <c r="FV128" t="s">
        <v>313</v>
      </c>
      <c r="FW128">
        <v>43.456000000000003</v>
      </c>
      <c r="FX128" t="s">
        <v>328</v>
      </c>
      <c r="GA128" t="s">
        <v>313</v>
      </c>
      <c r="GB128">
        <v>182.12299999999999</v>
      </c>
      <c r="GC128" t="s">
        <v>395</v>
      </c>
      <c r="GF128" t="s">
        <v>313</v>
      </c>
      <c r="GG128">
        <v>8092.1329999999998</v>
      </c>
      <c r="GH128" t="s">
        <v>328</v>
      </c>
      <c r="GK128" t="s">
        <v>313</v>
      </c>
      <c r="GL128">
        <v>1673.327</v>
      </c>
      <c r="GM128" t="s">
        <v>384</v>
      </c>
      <c r="GP128" t="s">
        <v>313</v>
      </c>
      <c r="GQ128">
        <v>575.91099999999994</v>
      </c>
      <c r="GR128" t="s">
        <v>365</v>
      </c>
      <c r="GU128" t="s">
        <v>313</v>
      </c>
      <c r="GV128">
        <v>0</v>
      </c>
      <c r="GW128" t="s">
        <v>313</v>
      </c>
      <c r="GX128">
        <v>100</v>
      </c>
      <c r="GY128">
        <v>4995</v>
      </c>
      <c r="GZ128" t="s">
        <v>313</v>
      </c>
      <c r="HA128">
        <v>15524.751</v>
      </c>
      <c r="HB128" t="s">
        <v>339</v>
      </c>
      <c r="HE128" t="s">
        <v>313</v>
      </c>
      <c r="HF128">
        <v>835.41300000000001</v>
      </c>
      <c r="HG128" t="s">
        <v>328</v>
      </c>
      <c r="HJ128" t="s">
        <v>313</v>
      </c>
      <c r="HK128">
        <v>945.10299999999995</v>
      </c>
      <c r="HL128" t="s">
        <v>328</v>
      </c>
      <c r="HO128" t="s">
        <v>313</v>
      </c>
      <c r="HP128">
        <v>606.62199999999996</v>
      </c>
      <c r="HQ128" t="s">
        <v>328</v>
      </c>
      <c r="HT128" t="s">
        <v>313</v>
      </c>
      <c r="HU128">
        <v>15662.813</v>
      </c>
      <c r="HV128" t="s">
        <v>340</v>
      </c>
      <c r="HY128" t="s">
        <v>313</v>
      </c>
      <c r="HZ128">
        <v>986.62699999999995</v>
      </c>
      <c r="IA128" t="s">
        <v>327</v>
      </c>
      <c r="ID128" t="s">
        <v>313</v>
      </c>
      <c r="IE128">
        <v>165.196</v>
      </c>
      <c r="IF128" t="s">
        <v>306</v>
      </c>
      <c r="II128" t="s">
        <v>313</v>
      </c>
      <c r="IJ128">
        <v>164.892</v>
      </c>
      <c r="IK128" t="s">
        <v>2332</v>
      </c>
      <c r="IN128" t="s">
        <v>313</v>
      </c>
    </row>
    <row r="129" spans="1:248">
      <c r="A129">
        <v>123</v>
      </c>
      <c r="B129" t="s">
        <v>1246</v>
      </c>
      <c r="C129" t="s">
        <v>1247</v>
      </c>
      <c r="D129" t="s">
        <v>1248</v>
      </c>
      <c r="E129" t="s">
        <v>1249</v>
      </c>
      <c r="F129" t="s">
        <v>1250</v>
      </c>
      <c r="G129" t="s">
        <v>522</v>
      </c>
      <c r="H129" t="s">
        <v>1251</v>
      </c>
      <c r="I129" t="s">
        <v>313</v>
      </c>
      <c r="J129" t="s">
        <v>313</v>
      </c>
      <c r="K129" t="s">
        <v>346</v>
      </c>
      <c r="L129" t="s">
        <v>313</v>
      </c>
      <c r="M129">
        <v>127</v>
      </c>
      <c r="N129">
        <v>12421.94</v>
      </c>
      <c r="O129" t="s">
        <v>314</v>
      </c>
      <c r="R129" t="s">
        <v>313</v>
      </c>
      <c r="S129">
        <v>279.755</v>
      </c>
      <c r="T129" t="s">
        <v>471</v>
      </c>
      <c r="W129" t="s">
        <v>313</v>
      </c>
      <c r="X129">
        <v>0</v>
      </c>
      <c r="Y129" t="s">
        <v>316</v>
      </c>
      <c r="Z129">
        <v>100</v>
      </c>
      <c r="AA129">
        <v>6985.2049999999999</v>
      </c>
      <c r="AB129" t="s">
        <v>316</v>
      </c>
      <c r="AC129">
        <v>7273.5959999999995</v>
      </c>
      <c r="AD129" t="s">
        <v>317</v>
      </c>
      <c r="AG129" t="s">
        <v>313</v>
      </c>
      <c r="AH129">
        <v>3410.3119999999999</v>
      </c>
      <c r="AI129" t="s">
        <v>600</v>
      </c>
      <c r="AL129" t="s">
        <v>313</v>
      </c>
      <c r="AM129">
        <v>1375.8320000000001</v>
      </c>
      <c r="AN129" t="s">
        <v>319</v>
      </c>
      <c r="AQ129" t="s">
        <v>313</v>
      </c>
      <c r="AR129">
        <v>397.49099999999999</v>
      </c>
      <c r="AS129" t="s">
        <v>616</v>
      </c>
      <c r="AV129" t="s">
        <v>313</v>
      </c>
      <c r="AW129">
        <v>1583.3050000000001</v>
      </c>
      <c r="AX129" t="s">
        <v>306</v>
      </c>
      <c r="BA129" t="s">
        <v>313</v>
      </c>
      <c r="BB129">
        <v>973.24900000000002</v>
      </c>
      <c r="BC129" t="s">
        <v>322</v>
      </c>
      <c r="BF129" t="s">
        <v>313</v>
      </c>
      <c r="BG129">
        <v>162.79900000000001</v>
      </c>
      <c r="BH129" t="s">
        <v>914</v>
      </c>
      <c r="BK129" t="s">
        <v>313</v>
      </c>
      <c r="BL129">
        <v>1923.539</v>
      </c>
      <c r="BM129" t="s">
        <v>662</v>
      </c>
      <c r="BP129" t="s">
        <v>313</v>
      </c>
      <c r="BQ129">
        <v>5375.567</v>
      </c>
      <c r="BR129" t="s">
        <v>374</v>
      </c>
      <c r="BU129" t="s">
        <v>313</v>
      </c>
      <c r="BV129">
        <v>2154.2049999999999</v>
      </c>
      <c r="BW129" t="s">
        <v>663</v>
      </c>
      <c r="BZ129" t="s">
        <v>313</v>
      </c>
      <c r="CA129">
        <v>1376.107</v>
      </c>
      <c r="CB129" t="s">
        <v>841</v>
      </c>
      <c r="CE129" t="s">
        <v>313</v>
      </c>
      <c r="CF129">
        <v>975.71500000000003</v>
      </c>
      <c r="CG129" t="s">
        <v>328</v>
      </c>
      <c r="CJ129" t="s">
        <v>313</v>
      </c>
      <c r="CK129">
        <v>2483.8150000000001</v>
      </c>
      <c r="CL129" t="s">
        <v>328</v>
      </c>
      <c r="CO129" t="s">
        <v>313</v>
      </c>
      <c r="CP129">
        <v>1994.16</v>
      </c>
      <c r="CQ129" t="s">
        <v>842</v>
      </c>
      <c r="CT129" t="s">
        <v>313</v>
      </c>
      <c r="CU129">
        <v>1464.672</v>
      </c>
      <c r="CV129" t="s">
        <v>313</v>
      </c>
      <c r="CY129" t="s">
        <v>313</v>
      </c>
      <c r="CZ129">
        <v>5019.2309999999998</v>
      </c>
      <c r="DA129" t="s">
        <v>313</v>
      </c>
      <c r="DD129" t="s">
        <v>313</v>
      </c>
      <c r="DE129">
        <v>438.63400000000001</v>
      </c>
      <c r="DF129" t="s">
        <v>347</v>
      </c>
      <c r="DI129" t="s">
        <v>313</v>
      </c>
      <c r="DJ129">
        <v>5249.8029999999999</v>
      </c>
      <c r="DK129" t="s">
        <v>341</v>
      </c>
      <c r="DN129" t="s">
        <v>313</v>
      </c>
      <c r="DO129">
        <v>718.20600000000002</v>
      </c>
      <c r="DP129" t="s">
        <v>418</v>
      </c>
      <c r="DS129" t="s">
        <v>313</v>
      </c>
      <c r="DT129">
        <v>0</v>
      </c>
      <c r="DU129" t="s">
        <v>332</v>
      </c>
      <c r="DV129">
        <v>99.974999999999994</v>
      </c>
      <c r="DW129">
        <v>6983.4539999999997</v>
      </c>
      <c r="DX129" t="s">
        <v>332</v>
      </c>
      <c r="DY129">
        <v>4315.741</v>
      </c>
      <c r="DZ129" t="s">
        <v>328</v>
      </c>
      <c r="EC129" t="s">
        <v>313</v>
      </c>
      <c r="ED129">
        <v>8088.2520000000004</v>
      </c>
      <c r="EE129" t="s">
        <v>306</v>
      </c>
      <c r="EH129" t="s">
        <v>313</v>
      </c>
      <c r="EI129">
        <v>281.61700000000002</v>
      </c>
      <c r="EJ129" t="s">
        <v>333</v>
      </c>
      <c r="EM129" t="s">
        <v>313</v>
      </c>
      <c r="EN129">
        <v>1321.7629999999999</v>
      </c>
      <c r="EO129" t="s">
        <v>494</v>
      </c>
      <c r="ER129" t="s">
        <v>313</v>
      </c>
      <c r="ES129">
        <v>886.92600000000004</v>
      </c>
      <c r="ET129" t="s">
        <v>313</v>
      </c>
      <c r="EW129" t="s">
        <v>313</v>
      </c>
      <c r="EX129">
        <v>4920.9849999999997</v>
      </c>
      <c r="EY129" t="s">
        <v>313</v>
      </c>
      <c r="FB129" t="s">
        <v>313</v>
      </c>
      <c r="FC129">
        <v>5054.1369999999997</v>
      </c>
      <c r="FD129" t="s">
        <v>376</v>
      </c>
      <c r="FG129" t="s">
        <v>313</v>
      </c>
      <c r="FH129">
        <v>8162.5919999999996</v>
      </c>
      <c r="FI129" t="s">
        <v>328</v>
      </c>
      <c r="FL129" t="s">
        <v>313</v>
      </c>
      <c r="FM129">
        <v>163.827</v>
      </c>
      <c r="FN129" t="s">
        <v>328</v>
      </c>
      <c r="FQ129" t="s">
        <v>313</v>
      </c>
      <c r="FR129">
        <v>3559.7710000000002</v>
      </c>
      <c r="FS129" t="s">
        <v>366</v>
      </c>
      <c r="FV129" t="s">
        <v>313</v>
      </c>
      <c r="FW129">
        <v>805.59100000000001</v>
      </c>
      <c r="FX129" t="s">
        <v>328</v>
      </c>
      <c r="GA129" t="s">
        <v>313</v>
      </c>
      <c r="GB129">
        <v>2102.569</v>
      </c>
      <c r="GC129" t="s">
        <v>666</v>
      </c>
      <c r="GF129" t="s">
        <v>313</v>
      </c>
      <c r="GG129">
        <v>1688.8050000000001</v>
      </c>
      <c r="GH129" t="s">
        <v>328</v>
      </c>
      <c r="GK129" t="s">
        <v>313</v>
      </c>
      <c r="GL129">
        <v>5330.0060000000003</v>
      </c>
      <c r="GM129" t="s">
        <v>337</v>
      </c>
      <c r="GP129" t="s">
        <v>313</v>
      </c>
      <c r="GQ129">
        <v>2162.636</v>
      </c>
      <c r="GR129" t="s">
        <v>685</v>
      </c>
      <c r="GU129" t="s">
        <v>313</v>
      </c>
      <c r="GV129">
        <v>0</v>
      </c>
      <c r="GW129" t="s">
        <v>313</v>
      </c>
      <c r="GX129">
        <v>0.79900000000000004</v>
      </c>
      <c r="GY129">
        <v>55.798000000000002</v>
      </c>
      <c r="GZ129" t="s">
        <v>313</v>
      </c>
      <c r="HA129">
        <v>18457.273000000001</v>
      </c>
      <c r="HB129" t="s">
        <v>339</v>
      </c>
      <c r="HE129" t="s">
        <v>313</v>
      </c>
      <c r="HF129">
        <v>1166.4570000000001</v>
      </c>
      <c r="HG129" t="s">
        <v>328</v>
      </c>
      <c r="HJ129" t="s">
        <v>313</v>
      </c>
      <c r="HK129">
        <v>5080.5690000000004</v>
      </c>
      <c r="HL129" t="s">
        <v>328</v>
      </c>
      <c r="HO129" t="s">
        <v>313</v>
      </c>
      <c r="HP129">
        <v>0</v>
      </c>
      <c r="HQ129" t="s">
        <v>328</v>
      </c>
      <c r="HR129">
        <v>99.200999999999993</v>
      </c>
      <c r="HS129">
        <v>6929.4070000000002</v>
      </c>
      <c r="HT129" t="s">
        <v>328</v>
      </c>
      <c r="HU129">
        <v>17544.91</v>
      </c>
      <c r="HV129" t="s">
        <v>340</v>
      </c>
      <c r="HY129" t="s">
        <v>313</v>
      </c>
      <c r="HZ129">
        <v>5199.2290000000003</v>
      </c>
      <c r="IA129" t="s">
        <v>723</v>
      </c>
      <c r="ID129" t="s">
        <v>313</v>
      </c>
      <c r="IE129">
        <v>5113.6459999999997</v>
      </c>
      <c r="IF129" t="s">
        <v>306</v>
      </c>
      <c r="II129" t="s">
        <v>313</v>
      </c>
      <c r="IJ129">
        <v>0</v>
      </c>
      <c r="IK129" t="s">
        <v>2332</v>
      </c>
      <c r="IL129">
        <v>41.767000000000003</v>
      </c>
      <c r="IM129">
        <v>2917.5169999999998</v>
      </c>
      <c r="IN129" t="s">
        <v>2332</v>
      </c>
    </row>
    <row r="130" spans="1:248">
      <c r="A130">
        <v>124</v>
      </c>
      <c r="B130" t="s">
        <v>1252</v>
      </c>
      <c r="C130" t="s">
        <v>1253</v>
      </c>
      <c r="D130" t="s">
        <v>1254</v>
      </c>
      <c r="E130" t="s">
        <v>1255</v>
      </c>
      <c r="F130" t="s">
        <v>1256</v>
      </c>
      <c r="G130" t="s">
        <v>522</v>
      </c>
      <c r="H130" t="s">
        <v>1257</v>
      </c>
      <c r="I130" t="s">
        <v>313</v>
      </c>
      <c r="J130" t="s">
        <v>313</v>
      </c>
      <c r="K130" t="s">
        <v>346</v>
      </c>
      <c r="L130" t="s">
        <v>313</v>
      </c>
      <c r="M130">
        <v>128</v>
      </c>
      <c r="N130">
        <v>12422.727999999999</v>
      </c>
      <c r="O130" t="s">
        <v>314</v>
      </c>
      <c r="R130" t="s">
        <v>313</v>
      </c>
      <c r="S130">
        <v>175.714</v>
      </c>
      <c r="T130" t="s">
        <v>471</v>
      </c>
      <c r="W130" t="s">
        <v>313</v>
      </c>
      <c r="X130">
        <v>0</v>
      </c>
      <c r="Y130" t="s">
        <v>316</v>
      </c>
      <c r="Z130">
        <v>100</v>
      </c>
      <c r="AA130">
        <v>27591.789000000001</v>
      </c>
      <c r="AB130" t="s">
        <v>316</v>
      </c>
      <c r="AC130">
        <v>7274.6850000000004</v>
      </c>
      <c r="AD130" t="s">
        <v>317</v>
      </c>
      <c r="AG130" t="s">
        <v>313</v>
      </c>
      <c r="AH130">
        <v>3233.4760000000001</v>
      </c>
      <c r="AI130" t="s">
        <v>600</v>
      </c>
      <c r="AL130" t="s">
        <v>313</v>
      </c>
      <c r="AM130">
        <v>1376.2170000000001</v>
      </c>
      <c r="AN130" t="s">
        <v>319</v>
      </c>
      <c r="AQ130" t="s">
        <v>313</v>
      </c>
      <c r="AR130">
        <v>214.04400000000001</v>
      </c>
      <c r="AS130" t="s">
        <v>616</v>
      </c>
      <c r="AV130" t="s">
        <v>313</v>
      </c>
      <c r="AW130">
        <v>1584.3219999999999</v>
      </c>
      <c r="AX130" t="s">
        <v>306</v>
      </c>
      <c r="BA130" t="s">
        <v>313</v>
      </c>
      <c r="BB130">
        <v>905.72500000000002</v>
      </c>
      <c r="BC130" t="s">
        <v>322</v>
      </c>
      <c r="BF130" t="s">
        <v>313</v>
      </c>
      <c r="BG130">
        <v>74.831999999999994</v>
      </c>
      <c r="BH130" t="s">
        <v>914</v>
      </c>
      <c r="BK130" t="s">
        <v>313</v>
      </c>
      <c r="BL130">
        <v>1765.9639999999999</v>
      </c>
      <c r="BM130" t="s">
        <v>662</v>
      </c>
      <c r="BP130" t="s">
        <v>313</v>
      </c>
      <c r="BQ130">
        <v>5376.4059999999999</v>
      </c>
      <c r="BR130" t="s">
        <v>374</v>
      </c>
      <c r="BU130" t="s">
        <v>313</v>
      </c>
      <c r="BV130">
        <v>1978.396</v>
      </c>
      <c r="BW130" t="s">
        <v>663</v>
      </c>
      <c r="BZ130" t="s">
        <v>313</v>
      </c>
      <c r="CA130">
        <v>1221.9459999999999</v>
      </c>
      <c r="CB130" t="s">
        <v>841</v>
      </c>
      <c r="CE130" t="s">
        <v>313</v>
      </c>
      <c r="CF130">
        <v>907.97299999999996</v>
      </c>
      <c r="CG130" t="s">
        <v>328</v>
      </c>
      <c r="CJ130" t="s">
        <v>313</v>
      </c>
      <c r="CK130">
        <v>2484.9459999999999</v>
      </c>
      <c r="CL130" t="s">
        <v>328</v>
      </c>
      <c r="CO130" t="s">
        <v>313</v>
      </c>
      <c r="CP130">
        <v>1793.3440000000001</v>
      </c>
      <c r="CQ130" t="s">
        <v>842</v>
      </c>
      <c r="CT130" t="s">
        <v>313</v>
      </c>
      <c r="CU130">
        <v>1465.12</v>
      </c>
      <c r="CV130" t="s">
        <v>313</v>
      </c>
      <c r="CY130" t="s">
        <v>313</v>
      </c>
      <c r="CZ130">
        <v>5019.9610000000002</v>
      </c>
      <c r="DA130" t="s">
        <v>313</v>
      </c>
      <c r="DD130" t="s">
        <v>313</v>
      </c>
      <c r="DE130">
        <v>439.59100000000001</v>
      </c>
      <c r="DF130" t="s">
        <v>347</v>
      </c>
      <c r="DI130" t="s">
        <v>313</v>
      </c>
      <c r="DJ130">
        <v>5250.5940000000001</v>
      </c>
      <c r="DK130" t="s">
        <v>341</v>
      </c>
      <c r="DN130" t="s">
        <v>313</v>
      </c>
      <c r="DO130">
        <v>509.95699999999999</v>
      </c>
      <c r="DP130" t="s">
        <v>418</v>
      </c>
      <c r="DS130" t="s">
        <v>313</v>
      </c>
      <c r="DT130">
        <v>0</v>
      </c>
      <c r="DU130" t="s">
        <v>332</v>
      </c>
      <c r="DV130">
        <v>99.061000000000007</v>
      </c>
      <c r="DW130">
        <v>27332.574000000001</v>
      </c>
      <c r="DX130" t="s">
        <v>332</v>
      </c>
      <c r="DY130">
        <v>4316.8829999999998</v>
      </c>
      <c r="DZ130" t="s">
        <v>328</v>
      </c>
      <c r="EC130" t="s">
        <v>313</v>
      </c>
      <c r="ED130">
        <v>8088.2529999999997</v>
      </c>
      <c r="EE130" t="s">
        <v>306</v>
      </c>
      <c r="EH130" t="s">
        <v>313</v>
      </c>
      <c r="EI130">
        <v>228.38300000000001</v>
      </c>
      <c r="EJ130" t="s">
        <v>364</v>
      </c>
      <c r="EM130" t="s">
        <v>313</v>
      </c>
      <c r="EN130">
        <v>1321.8389999999999</v>
      </c>
      <c r="EO130" t="s">
        <v>494</v>
      </c>
      <c r="ER130" t="s">
        <v>313</v>
      </c>
      <c r="ES130">
        <v>708.18299999999999</v>
      </c>
      <c r="ET130" t="s">
        <v>313</v>
      </c>
      <c r="EW130" t="s">
        <v>313</v>
      </c>
      <c r="EX130">
        <v>4921.7349999999997</v>
      </c>
      <c r="EY130" t="s">
        <v>313</v>
      </c>
      <c r="FB130" t="s">
        <v>313</v>
      </c>
      <c r="FC130">
        <v>5054.2740000000003</v>
      </c>
      <c r="FD130" t="s">
        <v>376</v>
      </c>
      <c r="FG130" t="s">
        <v>313</v>
      </c>
      <c r="FH130">
        <v>8163.3149999999996</v>
      </c>
      <c r="FI130" t="s">
        <v>328</v>
      </c>
      <c r="FL130" t="s">
        <v>313</v>
      </c>
      <c r="FM130">
        <v>26.765000000000001</v>
      </c>
      <c r="FN130" t="s">
        <v>328</v>
      </c>
      <c r="FQ130" t="s">
        <v>313</v>
      </c>
      <c r="FR130">
        <v>3452.261</v>
      </c>
      <c r="FS130" t="s">
        <v>366</v>
      </c>
      <c r="FV130" t="s">
        <v>313</v>
      </c>
      <c r="FW130">
        <v>623.452</v>
      </c>
      <c r="FX130" t="s">
        <v>328</v>
      </c>
      <c r="GA130" t="s">
        <v>313</v>
      </c>
      <c r="GB130">
        <v>1944.575</v>
      </c>
      <c r="GC130" t="s">
        <v>666</v>
      </c>
      <c r="GF130" t="s">
        <v>313</v>
      </c>
      <c r="GG130">
        <v>1526.425</v>
      </c>
      <c r="GH130" t="s">
        <v>328</v>
      </c>
      <c r="GK130" t="s">
        <v>313</v>
      </c>
      <c r="GL130">
        <v>5330.8879999999999</v>
      </c>
      <c r="GM130" t="s">
        <v>337</v>
      </c>
      <c r="GP130" t="s">
        <v>313</v>
      </c>
      <c r="GQ130">
        <v>1987.491</v>
      </c>
      <c r="GR130" t="s">
        <v>685</v>
      </c>
      <c r="GU130" t="s">
        <v>313</v>
      </c>
      <c r="GV130">
        <v>0</v>
      </c>
      <c r="GW130" t="s">
        <v>313</v>
      </c>
      <c r="GX130">
        <v>0.128</v>
      </c>
      <c r="GY130">
        <v>35.305999999999997</v>
      </c>
      <c r="GZ130" t="s">
        <v>313</v>
      </c>
      <c r="HA130">
        <v>18457.368999999999</v>
      </c>
      <c r="HB130" t="s">
        <v>339</v>
      </c>
      <c r="HE130" t="s">
        <v>313</v>
      </c>
      <c r="HF130">
        <v>1043.806</v>
      </c>
      <c r="HG130" t="s">
        <v>328</v>
      </c>
      <c r="HJ130" t="s">
        <v>313</v>
      </c>
      <c r="HK130">
        <v>5081.1170000000002</v>
      </c>
      <c r="HL130" t="s">
        <v>328</v>
      </c>
      <c r="HO130" t="s">
        <v>313</v>
      </c>
      <c r="HP130">
        <v>0</v>
      </c>
      <c r="HQ130" t="s">
        <v>328</v>
      </c>
      <c r="HR130">
        <v>99.872</v>
      </c>
      <c r="HS130">
        <v>27556.482</v>
      </c>
      <c r="HT130" t="s">
        <v>328</v>
      </c>
      <c r="HU130">
        <v>17544.650000000001</v>
      </c>
      <c r="HV130" t="s">
        <v>340</v>
      </c>
      <c r="HY130" t="s">
        <v>313</v>
      </c>
      <c r="HZ130">
        <v>5199.4470000000001</v>
      </c>
      <c r="IA130" t="s">
        <v>723</v>
      </c>
      <c r="ID130" t="s">
        <v>313</v>
      </c>
      <c r="IE130">
        <v>5114.8190000000004</v>
      </c>
      <c r="IF130" t="s">
        <v>306</v>
      </c>
      <c r="II130" t="s">
        <v>313</v>
      </c>
      <c r="IJ130">
        <v>0</v>
      </c>
      <c r="IK130" t="s">
        <v>2332</v>
      </c>
      <c r="IL130">
        <v>10.438000000000001</v>
      </c>
      <c r="IM130">
        <v>2879.922</v>
      </c>
      <c r="IN130" t="s">
        <v>2332</v>
      </c>
    </row>
    <row r="131" spans="1:248">
      <c r="A131">
        <v>126</v>
      </c>
      <c r="B131" t="s">
        <v>1258</v>
      </c>
      <c r="C131" t="s">
        <v>1259</v>
      </c>
      <c r="D131" t="s">
        <v>1260</v>
      </c>
      <c r="E131" t="s">
        <v>1261</v>
      </c>
      <c r="F131" t="s">
        <v>1262</v>
      </c>
      <c r="G131" t="s">
        <v>522</v>
      </c>
      <c r="H131" t="s">
        <v>1263</v>
      </c>
      <c r="I131" t="s">
        <v>313</v>
      </c>
      <c r="J131" t="s">
        <v>313</v>
      </c>
      <c r="K131" t="s">
        <v>313</v>
      </c>
      <c r="L131" t="s">
        <v>313</v>
      </c>
      <c r="M131">
        <v>129</v>
      </c>
      <c r="N131">
        <v>5617.55</v>
      </c>
      <c r="O131" t="s">
        <v>314</v>
      </c>
      <c r="R131" t="s">
        <v>313</v>
      </c>
      <c r="S131">
        <v>4737.0479999999998</v>
      </c>
      <c r="T131" t="s">
        <v>315</v>
      </c>
      <c r="W131" t="s">
        <v>313</v>
      </c>
      <c r="X131">
        <v>205.78</v>
      </c>
      <c r="Y131" t="s">
        <v>316</v>
      </c>
      <c r="AB131" t="s">
        <v>313</v>
      </c>
      <c r="AC131">
        <v>135.63999999999999</v>
      </c>
      <c r="AD131" t="s">
        <v>317</v>
      </c>
      <c r="AG131" t="s">
        <v>313</v>
      </c>
      <c r="AH131">
        <v>158.5</v>
      </c>
      <c r="AI131" t="s">
        <v>318</v>
      </c>
      <c r="AL131" t="s">
        <v>313</v>
      </c>
      <c r="AM131">
        <v>0</v>
      </c>
      <c r="AN131" t="s">
        <v>319</v>
      </c>
      <c r="AO131">
        <v>100</v>
      </c>
      <c r="AP131">
        <v>2809.5549999999998</v>
      </c>
      <c r="AQ131" t="s">
        <v>319</v>
      </c>
      <c r="AR131">
        <v>1804.0429999999999</v>
      </c>
      <c r="AS131" t="s">
        <v>320</v>
      </c>
      <c r="AV131" t="s">
        <v>313</v>
      </c>
      <c r="AW131">
        <v>497.29</v>
      </c>
      <c r="AX131" t="s">
        <v>354</v>
      </c>
      <c r="BA131" t="s">
        <v>313</v>
      </c>
      <c r="BB131">
        <v>267.35700000000003</v>
      </c>
      <c r="BC131" t="s">
        <v>322</v>
      </c>
      <c r="BF131" t="s">
        <v>313</v>
      </c>
      <c r="BG131">
        <v>153.48400000000001</v>
      </c>
      <c r="BH131" t="s">
        <v>772</v>
      </c>
      <c r="BK131" t="s">
        <v>313</v>
      </c>
      <c r="BL131">
        <v>1212.203</v>
      </c>
      <c r="BM131" t="s">
        <v>404</v>
      </c>
      <c r="BP131" t="s">
        <v>313</v>
      </c>
      <c r="BQ131">
        <v>1774.4459999999999</v>
      </c>
      <c r="BR131" t="s">
        <v>325</v>
      </c>
      <c r="BU131" t="s">
        <v>313</v>
      </c>
      <c r="BV131">
        <v>217.98</v>
      </c>
      <c r="BW131" t="s">
        <v>326</v>
      </c>
      <c r="BZ131" t="s">
        <v>313</v>
      </c>
      <c r="CA131">
        <v>661.13400000000001</v>
      </c>
      <c r="CB131" t="s">
        <v>393</v>
      </c>
      <c r="CE131" t="s">
        <v>313</v>
      </c>
      <c r="CF131">
        <v>238.57</v>
      </c>
      <c r="CG131" t="s">
        <v>328</v>
      </c>
      <c r="CJ131" t="s">
        <v>313</v>
      </c>
      <c r="CK131">
        <v>1189.434</v>
      </c>
      <c r="CL131" t="s">
        <v>328</v>
      </c>
      <c r="CO131" t="s">
        <v>313</v>
      </c>
      <c r="CP131">
        <v>0</v>
      </c>
      <c r="CQ131" t="s">
        <v>383</v>
      </c>
      <c r="CT131" t="s">
        <v>313</v>
      </c>
      <c r="CU131">
        <v>256.44499999999999</v>
      </c>
      <c r="CV131" t="s">
        <v>313</v>
      </c>
      <c r="CY131" t="s">
        <v>313</v>
      </c>
      <c r="CZ131">
        <v>49.359000000000002</v>
      </c>
      <c r="DA131" t="s">
        <v>313</v>
      </c>
      <c r="DD131" t="s">
        <v>313</v>
      </c>
      <c r="DE131">
        <v>659.48800000000006</v>
      </c>
      <c r="DF131" t="s">
        <v>330</v>
      </c>
      <c r="DI131" t="s">
        <v>313</v>
      </c>
      <c r="DJ131">
        <v>1942.4590000000001</v>
      </c>
      <c r="DK131" t="s">
        <v>306</v>
      </c>
      <c r="DN131" t="s">
        <v>313</v>
      </c>
      <c r="DO131">
        <v>1225.4369999999999</v>
      </c>
      <c r="DP131" t="s">
        <v>321</v>
      </c>
      <c r="DS131" t="s">
        <v>313</v>
      </c>
      <c r="DT131">
        <v>124.407</v>
      </c>
      <c r="DU131" t="s">
        <v>332</v>
      </c>
      <c r="DX131" t="s">
        <v>313</v>
      </c>
      <c r="DY131">
        <v>195.35</v>
      </c>
      <c r="DZ131" t="s">
        <v>328</v>
      </c>
      <c r="EC131" t="s">
        <v>313</v>
      </c>
      <c r="ED131">
        <v>3106.8690000000001</v>
      </c>
      <c r="EE131" t="s">
        <v>306</v>
      </c>
      <c r="EH131" t="s">
        <v>313</v>
      </c>
      <c r="EI131">
        <v>148.56100000000001</v>
      </c>
      <c r="EJ131" t="s">
        <v>333</v>
      </c>
      <c r="EM131" t="s">
        <v>313</v>
      </c>
      <c r="EN131">
        <v>3369.2910000000002</v>
      </c>
      <c r="EO131" t="s">
        <v>394</v>
      </c>
      <c r="ER131" t="s">
        <v>313</v>
      </c>
      <c r="ES131">
        <v>388.601</v>
      </c>
      <c r="ET131" t="s">
        <v>313</v>
      </c>
      <c r="EW131" t="s">
        <v>313</v>
      </c>
      <c r="EX131">
        <v>2257.6379999999999</v>
      </c>
      <c r="EY131" t="s">
        <v>313</v>
      </c>
      <c r="FB131" t="s">
        <v>313</v>
      </c>
      <c r="FC131">
        <v>3132.1210000000001</v>
      </c>
      <c r="FD131" t="s">
        <v>335</v>
      </c>
      <c r="FG131" t="s">
        <v>313</v>
      </c>
      <c r="FH131">
        <v>2588.7660000000001</v>
      </c>
      <c r="FI131" t="s">
        <v>328</v>
      </c>
      <c r="FL131" t="s">
        <v>313</v>
      </c>
      <c r="FM131">
        <v>426.18200000000002</v>
      </c>
      <c r="FN131" t="s">
        <v>328</v>
      </c>
      <c r="FQ131" t="s">
        <v>313</v>
      </c>
      <c r="FR131">
        <v>895.27700000000004</v>
      </c>
      <c r="FS131" t="s">
        <v>306</v>
      </c>
      <c r="FV131" t="s">
        <v>313</v>
      </c>
      <c r="FW131">
        <v>170.67599999999999</v>
      </c>
      <c r="FX131" t="s">
        <v>328</v>
      </c>
      <c r="GA131" t="s">
        <v>313</v>
      </c>
      <c r="GB131">
        <v>1215.684</v>
      </c>
      <c r="GC131" t="s">
        <v>395</v>
      </c>
      <c r="GF131" t="s">
        <v>313</v>
      </c>
      <c r="GG131">
        <v>8984.9249999999993</v>
      </c>
      <c r="GH131" t="s">
        <v>328</v>
      </c>
      <c r="GK131" t="s">
        <v>313</v>
      </c>
      <c r="GL131">
        <v>679.80799999999999</v>
      </c>
      <c r="GM131" t="s">
        <v>384</v>
      </c>
      <c r="GP131" t="s">
        <v>313</v>
      </c>
      <c r="GQ131">
        <v>1734.9069999999999</v>
      </c>
      <c r="GR131" t="s">
        <v>365</v>
      </c>
      <c r="GU131" t="s">
        <v>313</v>
      </c>
      <c r="GV131">
        <v>0</v>
      </c>
      <c r="GW131" t="s">
        <v>313</v>
      </c>
      <c r="GX131">
        <v>100</v>
      </c>
      <c r="GY131">
        <v>2809.5549999999998</v>
      </c>
      <c r="GZ131" t="s">
        <v>313</v>
      </c>
      <c r="HA131">
        <v>16068.343999999999</v>
      </c>
      <c r="HB131" t="s">
        <v>339</v>
      </c>
      <c r="HE131" t="s">
        <v>313</v>
      </c>
      <c r="HF131">
        <v>1957.308</v>
      </c>
      <c r="HG131" t="s">
        <v>328</v>
      </c>
      <c r="HJ131" t="s">
        <v>313</v>
      </c>
      <c r="HK131">
        <v>2070.2280000000001</v>
      </c>
      <c r="HL131" t="s">
        <v>328</v>
      </c>
      <c r="HO131" t="s">
        <v>313</v>
      </c>
      <c r="HP131">
        <v>171.363</v>
      </c>
      <c r="HQ131" t="s">
        <v>328</v>
      </c>
      <c r="HT131" t="s">
        <v>313</v>
      </c>
      <c r="HU131">
        <v>14800.129000000001</v>
      </c>
      <c r="HV131" t="s">
        <v>340</v>
      </c>
      <c r="HY131" t="s">
        <v>313</v>
      </c>
      <c r="HZ131">
        <v>1003.327</v>
      </c>
      <c r="IA131" t="s">
        <v>327</v>
      </c>
      <c r="ID131" t="s">
        <v>313</v>
      </c>
      <c r="IE131">
        <v>110.313</v>
      </c>
      <c r="IF131" t="s">
        <v>306</v>
      </c>
      <c r="II131" t="s">
        <v>313</v>
      </c>
      <c r="IJ131">
        <v>130.81</v>
      </c>
      <c r="IK131" t="s">
        <v>2332</v>
      </c>
      <c r="IN131" t="s">
        <v>313</v>
      </c>
    </row>
    <row r="132" spans="1:248">
      <c r="A132">
        <v>127</v>
      </c>
      <c r="B132" t="s">
        <v>1264</v>
      </c>
      <c r="C132" t="s">
        <v>1265</v>
      </c>
      <c r="D132" t="s">
        <v>1266</v>
      </c>
      <c r="E132" t="s">
        <v>1267</v>
      </c>
      <c r="F132" t="s">
        <v>1268</v>
      </c>
      <c r="G132" t="s">
        <v>522</v>
      </c>
      <c r="H132" t="s">
        <v>1269</v>
      </c>
      <c r="I132" t="s">
        <v>1270</v>
      </c>
      <c r="J132" t="s">
        <v>1170</v>
      </c>
      <c r="K132" t="s">
        <v>313</v>
      </c>
      <c r="L132" t="s">
        <v>313</v>
      </c>
      <c r="M132">
        <v>130</v>
      </c>
      <c r="N132">
        <v>8734.7389999999996</v>
      </c>
      <c r="O132" t="s">
        <v>314</v>
      </c>
      <c r="R132" t="s">
        <v>313</v>
      </c>
      <c r="S132">
        <v>1174.9159999999999</v>
      </c>
      <c r="T132" t="s">
        <v>315</v>
      </c>
      <c r="W132" t="s">
        <v>313</v>
      </c>
      <c r="X132">
        <v>0</v>
      </c>
      <c r="Y132" t="s">
        <v>316</v>
      </c>
      <c r="Z132">
        <v>16.64</v>
      </c>
      <c r="AA132">
        <v>32575.828000000001</v>
      </c>
      <c r="AB132" t="s">
        <v>316</v>
      </c>
      <c r="AC132">
        <v>3210.712</v>
      </c>
      <c r="AD132" t="s">
        <v>317</v>
      </c>
      <c r="AG132" t="s">
        <v>313</v>
      </c>
      <c r="AH132">
        <v>1234.962</v>
      </c>
      <c r="AI132" t="s">
        <v>525</v>
      </c>
      <c r="AL132" t="s">
        <v>313</v>
      </c>
      <c r="AM132">
        <v>0</v>
      </c>
      <c r="AN132" t="s">
        <v>319</v>
      </c>
      <c r="AO132">
        <v>83.36</v>
      </c>
      <c r="AP132">
        <v>163194.74299999999</v>
      </c>
      <c r="AQ132" t="s">
        <v>319</v>
      </c>
      <c r="AR132">
        <v>392.79700000000003</v>
      </c>
      <c r="AS132" t="s">
        <v>526</v>
      </c>
      <c r="AV132" t="s">
        <v>313</v>
      </c>
      <c r="AW132">
        <v>1838.5119999999999</v>
      </c>
      <c r="AX132" t="s">
        <v>306</v>
      </c>
      <c r="BA132" t="s">
        <v>313</v>
      </c>
      <c r="BB132">
        <v>84.096000000000004</v>
      </c>
      <c r="BC132" t="s">
        <v>322</v>
      </c>
      <c r="BF132" t="s">
        <v>313</v>
      </c>
      <c r="BG132">
        <v>125.024</v>
      </c>
      <c r="BH132" t="s">
        <v>1271</v>
      </c>
      <c r="BK132" t="s">
        <v>313</v>
      </c>
      <c r="BL132">
        <v>919.23400000000004</v>
      </c>
      <c r="BM132" t="s">
        <v>449</v>
      </c>
      <c r="BP132" t="s">
        <v>313</v>
      </c>
      <c r="BQ132">
        <v>1190.0039999999999</v>
      </c>
      <c r="BR132" t="s">
        <v>374</v>
      </c>
      <c r="BU132" t="s">
        <v>313</v>
      </c>
      <c r="BV132">
        <v>687.02499999999998</v>
      </c>
      <c r="BW132" t="s">
        <v>694</v>
      </c>
      <c r="BZ132" t="s">
        <v>313</v>
      </c>
      <c r="CA132">
        <v>415.142</v>
      </c>
      <c r="CB132" t="s">
        <v>584</v>
      </c>
      <c r="CE132" t="s">
        <v>313</v>
      </c>
      <c r="CF132">
        <v>84.097999999999999</v>
      </c>
      <c r="CG132" t="s">
        <v>328</v>
      </c>
      <c r="CJ132" t="s">
        <v>313</v>
      </c>
      <c r="CK132">
        <v>1363.0070000000001</v>
      </c>
      <c r="CL132" t="s">
        <v>328</v>
      </c>
      <c r="CO132" t="s">
        <v>313</v>
      </c>
      <c r="CP132">
        <v>104.651</v>
      </c>
      <c r="CQ132" t="s">
        <v>551</v>
      </c>
      <c r="CT132" t="s">
        <v>313</v>
      </c>
      <c r="CU132">
        <v>640.27</v>
      </c>
      <c r="CV132" t="s">
        <v>313</v>
      </c>
      <c r="CY132" t="s">
        <v>313</v>
      </c>
      <c r="CZ132">
        <v>703.76499999999999</v>
      </c>
      <c r="DA132" t="s">
        <v>313</v>
      </c>
      <c r="DD132" t="s">
        <v>313</v>
      </c>
      <c r="DE132">
        <v>418.96</v>
      </c>
      <c r="DF132" t="s">
        <v>347</v>
      </c>
      <c r="DI132" t="s">
        <v>313</v>
      </c>
      <c r="DJ132">
        <v>1087.375</v>
      </c>
      <c r="DK132" t="s">
        <v>341</v>
      </c>
      <c r="DN132" t="s">
        <v>313</v>
      </c>
      <c r="DO132">
        <v>548.02599999999995</v>
      </c>
      <c r="DP132" t="s">
        <v>418</v>
      </c>
      <c r="DS132" t="s">
        <v>313</v>
      </c>
      <c r="DT132">
        <v>0</v>
      </c>
      <c r="DU132" t="s">
        <v>332</v>
      </c>
      <c r="DV132">
        <v>100</v>
      </c>
      <c r="DW132">
        <v>195770.571</v>
      </c>
      <c r="DX132" t="s">
        <v>332</v>
      </c>
      <c r="DY132">
        <v>889.28700000000003</v>
      </c>
      <c r="DZ132" t="s">
        <v>328</v>
      </c>
      <c r="EC132" t="s">
        <v>313</v>
      </c>
      <c r="ED132">
        <v>6173.3950000000004</v>
      </c>
      <c r="EE132" t="s">
        <v>306</v>
      </c>
      <c r="EH132" t="s">
        <v>313</v>
      </c>
      <c r="EI132">
        <v>625.178</v>
      </c>
      <c r="EJ132" t="s">
        <v>333</v>
      </c>
      <c r="EM132" t="s">
        <v>313</v>
      </c>
      <c r="EN132">
        <v>3427.511</v>
      </c>
      <c r="EO132" t="s">
        <v>494</v>
      </c>
      <c r="ER132" t="s">
        <v>313</v>
      </c>
      <c r="ES132">
        <v>413.94499999999999</v>
      </c>
      <c r="ET132" t="s">
        <v>313</v>
      </c>
      <c r="EW132" t="s">
        <v>313</v>
      </c>
      <c r="EX132">
        <v>912.78300000000002</v>
      </c>
      <c r="EY132" t="s">
        <v>313</v>
      </c>
      <c r="FB132" t="s">
        <v>313</v>
      </c>
      <c r="FC132">
        <v>4566.701</v>
      </c>
      <c r="FD132" t="s">
        <v>335</v>
      </c>
      <c r="FG132" t="s">
        <v>313</v>
      </c>
      <c r="FH132">
        <v>5338.6949999999997</v>
      </c>
      <c r="FI132" t="s">
        <v>328</v>
      </c>
      <c r="FL132" t="s">
        <v>313</v>
      </c>
      <c r="FM132">
        <v>407.60500000000002</v>
      </c>
      <c r="FN132" t="s">
        <v>328</v>
      </c>
      <c r="FQ132" t="s">
        <v>313</v>
      </c>
      <c r="FR132">
        <v>1386.037</v>
      </c>
      <c r="FS132" t="s">
        <v>341</v>
      </c>
      <c r="FV132" t="s">
        <v>313</v>
      </c>
      <c r="FW132">
        <v>691.77099999999996</v>
      </c>
      <c r="FX132" t="s">
        <v>328</v>
      </c>
      <c r="GA132" t="s">
        <v>313</v>
      </c>
      <c r="GB132">
        <v>1458.961</v>
      </c>
      <c r="GC132" t="s">
        <v>529</v>
      </c>
      <c r="GF132" t="s">
        <v>313</v>
      </c>
      <c r="GG132">
        <v>6008.8429999999998</v>
      </c>
      <c r="GH132" t="s">
        <v>328</v>
      </c>
      <c r="GK132" t="s">
        <v>313</v>
      </c>
      <c r="GL132">
        <v>1395.5119999999999</v>
      </c>
      <c r="GM132" t="s">
        <v>416</v>
      </c>
      <c r="GP132" t="s">
        <v>313</v>
      </c>
      <c r="GQ132">
        <v>863.976</v>
      </c>
      <c r="GR132" t="s">
        <v>530</v>
      </c>
      <c r="GU132" t="s">
        <v>313</v>
      </c>
      <c r="GV132">
        <v>0</v>
      </c>
      <c r="GW132" t="s">
        <v>313</v>
      </c>
      <c r="GX132">
        <v>0</v>
      </c>
      <c r="GY132">
        <v>1.4999999999999999E-2</v>
      </c>
      <c r="GZ132" t="s">
        <v>313</v>
      </c>
      <c r="HA132">
        <v>14927.146000000001</v>
      </c>
      <c r="HB132" t="s">
        <v>339</v>
      </c>
      <c r="HE132" t="s">
        <v>313</v>
      </c>
      <c r="HF132">
        <v>1096.3240000000001</v>
      </c>
      <c r="HG132" t="s">
        <v>328</v>
      </c>
      <c r="HJ132" t="s">
        <v>313</v>
      </c>
      <c r="HK132">
        <v>787.67399999999998</v>
      </c>
      <c r="HL132" t="s">
        <v>328</v>
      </c>
      <c r="HO132" t="s">
        <v>313</v>
      </c>
      <c r="HP132">
        <v>1154.683</v>
      </c>
      <c r="HQ132" t="s">
        <v>328</v>
      </c>
      <c r="HT132" t="s">
        <v>313</v>
      </c>
      <c r="HU132">
        <v>16981.154999999999</v>
      </c>
      <c r="HV132" t="s">
        <v>340</v>
      </c>
      <c r="HY132" t="s">
        <v>313</v>
      </c>
      <c r="HZ132">
        <v>2249.3690000000001</v>
      </c>
      <c r="IA132" t="s">
        <v>327</v>
      </c>
      <c r="ID132" t="s">
        <v>313</v>
      </c>
      <c r="IE132">
        <v>1336.896</v>
      </c>
      <c r="IF132" t="s">
        <v>306</v>
      </c>
      <c r="II132" t="s">
        <v>313</v>
      </c>
      <c r="IJ132">
        <v>82.701999999999998</v>
      </c>
      <c r="IK132" t="s">
        <v>2332</v>
      </c>
      <c r="IN132" t="s">
        <v>313</v>
      </c>
    </row>
    <row r="133" spans="1:248">
      <c r="A133">
        <v>128</v>
      </c>
      <c r="B133" t="s">
        <v>1272</v>
      </c>
      <c r="C133" t="s">
        <v>1265</v>
      </c>
      <c r="D133" t="s">
        <v>454</v>
      </c>
      <c r="E133" t="s">
        <v>1273</v>
      </c>
      <c r="F133" t="s">
        <v>1274</v>
      </c>
      <c r="G133" t="s">
        <v>522</v>
      </c>
      <c r="H133" t="s">
        <v>1275</v>
      </c>
      <c r="I133" t="s">
        <v>1270</v>
      </c>
      <c r="J133" t="s">
        <v>839</v>
      </c>
      <c r="K133" t="s">
        <v>313</v>
      </c>
      <c r="L133" t="s">
        <v>313</v>
      </c>
      <c r="M133">
        <v>131</v>
      </c>
      <c r="N133">
        <v>8852.3629999999994</v>
      </c>
      <c r="O133" t="s">
        <v>314</v>
      </c>
      <c r="R133" t="s">
        <v>313</v>
      </c>
      <c r="S133">
        <v>1687.99</v>
      </c>
      <c r="T133" t="s">
        <v>315</v>
      </c>
      <c r="W133" t="s">
        <v>313</v>
      </c>
      <c r="X133">
        <v>431.25799999999998</v>
      </c>
      <c r="Y133" t="s">
        <v>316</v>
      </c>
      <c r="AB133" t="s">
        <v>313</v>
      </c>
      <c r="AC133">
        <v>3333.9940000000001</v>
      </c>
      <c r="AD133" t="s">
        <v>317</v>
      </c>
      <c r="AG133" t="s">
        <v>313</v>
      </c>
      <c r="AH133">
        <v>1133.123</v>
      </c>
      <c r="AI133" t="s">
        <v>525</v>
      </c>
      <c r="AL133" t="s">
        <v>313</v>
      </c>
      <c r="AM133">
        <v>0</v>
      </c>
      <c r="AN133" t="s">
        <v>319</v>
      </c>
      <c r="AO133">
        <v>100</v>
      </c>
      <c r="AP133">
        <v>6715.5259999999998</v>
      </c>
      <c r="AQ133" t="s">
        <v>319</v>
      </c>
      <c r="AR133">
        <v>291.31700000000001</v>
      </c>
      <c r="AS133" t="s">
        <v>526</v>
      </c>
      <c r="AV133" t="s">
        <v>313</v>
      </c>
      <c r="AW133">
        <v>2446.2240000000002</v>
      </c>
      <c r="AX133" t="s">
        <v>306</v>
      </c>
      <c r="BA133" t="s">
        <v>313</v>
      </c>
      <c r="BB133">
        <v>698.07</v>
      </c>
      <c r="BC133" t="s">
        <v>322</v>
      </c>
      <c r="BF133" t="s">
        <v>313</v>
      </c>
      <c r="BG133">
        <v>143.22900000000001</v>
      </c>
      <c r="BH133" t="s">
        <v>1271</v>
      </c>
      <c r="BK133" t="s">
        <v>313</v>
      </c>
      <c r="BL133">
        <v>1090.979</v>
      </c>
      <c r="BM133" t="s">
        <v>449</v>
      </c>
      <c r="BP133" t="s">
        <v>313</v>
      </c>
      <c r="BQ133">
        <v>1402.6130000000001</v>
      </c>
      <c r="BR133" t="s">
        <v>374</v>
      </c>
      <c r="BU133" t="s">
        <v>313</v>
      </c>
      <c r="BV133">
        <v>928.79399999999998</v>
      </c>
      <c r="BW133" t="s">
        <v>509</v>
      </c>
      <c r="BZ133" t="s">
        <v>313</v>
      </c>
      <c r="CA133">
        <v>431.625</v>
      </c>
      <c r="CB133" t="s">
        <v>584</v>
      </c>
      <c r="CE133" t="s">
        <v>313</v>
      </c>
      <c r="CF133">
        <v>560.41200000000003</v>
      </c>
      <c r="CG133" t="s">
        <v>328</v>
      </c>
      <c r="CJ133" t="s">
        <v>313</v>
      </c>
      <c r="CK133">
        <v>1876.0319999999999</v>
      </c>
      <c r="CL133" t="s">
        <v>328</v>
      </c>
      <c r="CO133" t="s">
        <v>313</v>
      </c>
      <c r="CP133">
        <v>388.91699999999997</v>
      </c>
      <c r="CQ133" t="s">
        <v>551</v>
      </c>
      <c r="CT133" t="s">
        <v>313</v>
      </c>
      <c r="CU133">
        <v>877.26800000000003</v>
      </c>
      <c r="CV133" t="s">
        <v>313</v>
      </c>
      <c r="CY133" t="s">
        <v>313</v>
      </c>
      <c r="CZ133">
        <v>929.73400000000004</v>
      </c>
      <c r="DA133" t="s">
        <v>313</v>
      </c>
      <c r="DD133" t="s">
        <v>313</v>
      </c>
      <c r="DE133">
        <v>705.32899999999995</v>
      </c>
      <c r="DF133" t="s">
        <v>347</v>
      </c>
      <c r="DI133" t="s">
        <v>313</v>
      </c>
      <c r="DJ133">
        <v>1315.91</v>
      </c>
      <c r="DK133" t="s">
        <v>306</v>
      </c>
      <c r="DN133" t="s">
        <v>313</v>
      </c>
      <c r="DO133">
        <v>1024.0119999999999</v>
      </c>
      <c r="DP133" t="s">
        <v>418</v>
      </c>
      <c r="DS133" t="s">
        <v>313</v>
      </c>
      <c r="DT133">
        <v>0</v>
      </c>
      <c r="DU133" t="s">
        <v>332</v>
      </c>
      <c r="DV133">
        <v>81.456000000000003</v>
      </c>
      <c r="DW133">
        <v>5470.1779999999999</v>
      </c>
      <c r="DX133" t="s">
        <v>332</v>
      </c>
      <c r="DY133">
        <v>1244.212</v>
      </c>
      <c r="DZ133" t="s">
        <v>328</v>
      </c>
      <c r="EC133" t="s">
        <v>313</v>
      </c>
      <c r="ED133">
        <v>6357.5730000000003</v>
      </c>
      <c r="EE133" t="s">
        <v>306</v>
      </c>
      <c r="EH133" t="s">
        <v>313</v>
      </c>
      <c r="EI133">
        <v>985.42499999999995</v>
      </c>
      <c r="EJ133" t="s">
        <v>333</v>
      </c>
      <c r="EM133" t="s">
        <v>313</v>
      </c>
      <c r="EN133">
        <v>3939.0329999999999</v>
      </c>
      <c r="EO133" t="s">
        <v>394</v>
      </c>
      <c r="ER133" t="s">
        <v>313</v>
      </c>
      <c r="ES133">
        <v>377.065</v>
      </c>
      <c r="ET133" t="s">
        <v>313</v>
      </c>
      <c r="EW133" t="s">
        <v>313</v>
      </c>
      <c r="EX133">
        <v>1185.97</v>
      </c>
      <c r="EY133" t="s">
        <v>313</v>
      </c>
      <c r="FB133" t="s">
        <v>313</v>
      </c>
      <c r="FC133">
        <v>4481.7430000000004</v>
      </c>
      <c r="FD133" t="s">
        <v>335</v>
      </c>
      <c r="FG133" t="s">
        <v>313</v>
      </c>
      <c r="FH133">
        <v>5561.4620000000004</v>
      </c>
      <c r="FI133" t="s">
        <v>328</v>
      </c>
      <c r="FL133" t="s">
        <v>313</v>
      </c>
      <c r="FM133">
        <v>421.45499999999998</v>
      </c>
      <c r="FN133" t="s">
        <v>328</v>
      </c>
      <c r="FQ133" t="s">
        <v>313</v>
      </c>
      <c r="FR133">
        <v>1287.963</v>
      </c>
      <c r="FS133" t="s">
        <v>341</v>
      </c>
      <c r="FV133" t="s">
        <v>313</v>
      </c>
      <c r="FW133">
        <v>677.45799999999997</v>
      </c>
      <c r="FX133" t="s">
        <v>328</v>
      </c>
      <c r="GA133" t="s">
        <v>313</v>
      </c>
      <c r="GB133">
        <v>1986.87</v>
      </c>
      <c r="GC133" t="s">
        <v>395</v>
      </c>
      <c r="GF133" t="s">
        <v>313</v>
      </c>
      <c r="GG133">
        <v>6612.4709999999995</v>
      </c>
      <c r="GH133" t="s">
        <v>328</v>
      </c>
      <c r="GK133" t="s">
        <v>313</v>
      </c>
      <c r="GL133">
        <v>1296.779</v>
      </c>
      <c r="GM133" t="s">
        <v>416</v>
      </c>
      <c r="GP133" t="s">
        <v>313</v>
      </c>
      <c r="GQ133">
        <v>1116.471</v>
      </c>
      <c r="GR133" t="s">
        <v>530</v>
      </c>
      <c r="GU133" t="s">
        <v>313</v>
      </c>
      <c r="GV133">
        <v>0</v>
      </c>
      <c r="GW133" t="s">
        <v>313</v>
      </c>
      <c r="GX133">
        <v>0</v>
      </c>
      <c r="GY133">
        <v>8.0000000000000002E-3</v>
      </c>
      <c r="GZ133" t="s">
        <v>313</v>
      </c>
      <c r="HA133">
        <v>14851.999</v>
      </c>
      <c r="HB133" t="s">
        <v>339</v>
      </c>
      <c r="HE133" t="s">
        <v>313</v>
      </c>
      <c r="HF133">
        <v>1295.6210000000001</v>
      </c>
      <c r="HG133" t="s">
        <v>328</v>
      </c>
      <c r="HJ133" t="s">
        <v>313</v>
      </c>
      <c r="HK133">
        <v>997.35900000000004</v>
      </c>
      <c r="HL133" t="s">
        <v>328</v>
      </c>
      <c r="HO133" t="s">
        <v>313</v>
      </c>
      <c r="HP133">
        <v>1087.8710000000001</v>
      </c>
      <c r="HQ133" t="s">
        <v>328</v>
      </c>
      <c r="HT133" t="s">
        <v>313</v>
      </c>
      <c r="HU133">
        <v>17328.713</v>
      </c>
      <c r="HV133" t="s">
        <v>340</v>
      </c>
      <c r="HY133" t="s">
        <v>313</v>
      </c>
      <c r="HZ133">
        <v>2494.5419999999999</v>
      </c>
      <c r="IA133" t="s">
        <v>327</v>
      </c>
      <c r="ID133" t="s">
        <v>313</v>
      </c>
      <c r="IE133">
        <v>1598.55</v>
      </c>
      <c r="IF133" t="s">
        <v>306</v>
      </c>
      <c r="II133" t="s">
        <v>313</v>
      </c>
      <c r="IJ133">
        <v>43.369</v>
      </c>
      <c r="IK133" t="s">
        <v>2332</v>
      </c>
      <c r="IN133" t="s">
        <v>313</v>
      </c>
    </row>
    <row r="134" spans="1:248">
      <c r="A134">
        <v>129</v>
      </c>
      <c r="B134" t="s">
        <v>1276</v>
      </c>
      <c r="C134" t="s">
        <v>978</v>
      </c>
      <c r="D134" t="s">
        <v>979</v>
      </c>
      <c r="E134" t="s">
        <v>980</v>
      </c>
      <c r="F134" t="s">
        <v>981</v>
      </c>
      <c r="G134" t="s">
        <v>522</v>
      </c>
      <c r="H134" t="s">
        <v>982</v>
      </c>
      <c r="I134" t="s">
        <v>983</v>
      </c>
      <c r="J134" t="s">
        <v>313</v>
      </c>
      <c r="K134" t="s">
        <v>313</v>
      </c>
      <c r="L134" t="s">
        <v>313</v>
      </c>
      <c r="M134">
        <v>132</v>
      </c>
      <c r="N134">
        <v>5496.9620000000004</v>
      </c>
      <c r="O134" t="s">
        <v>314</v>
      </c>
      <c r="R134" t="s">
        <v>313</v>
      </c>
      <c r="S134">
        <v>4970.6409999999996</v>
      </c>
      <c r="T134" t="s">
        <v>315</v>
      </c>
      <c r="W134" t="s">
        <v>313</v>
      </c>
      <c r="X134">
        <v>0</v>
      </c>
      <c r="Y134" t="s">
        <v>316</v>
      </c>
      <c r="Z134">
        <v>100</v>
      </c>
      <c r="AA134">
        <v>3415.8209999999999</v>
      </c>
      <c r="AB134" t="s">
        <v>316</v>
      </c>
      <c r="AC134">
        <v>52.738999999999997</v>
      </c>
      <c r="AD134" t="s">
        <v>317</v>
      </c>
      <c r="AG134" t="s">
        <v>313</v>
      </c>
      <c r="AH134">
        <v>20.744</v>
      </c>
      <c r="AI134" t="s">
        <v>401</v>
      </c>
      <c r="AL134" t="s">
        <v>313</v>
      </c>
      <c r="AM134">
        <v>64.724000000000004</v>
      </c>
      <c r="AN134" t="s">
        <v>319</v>
      </c>
      <c r="AQ134" t="s">
        <v>313</v>
      </c>
      <c r="AR134">
        <v>1443.94</v>
      </c>
      <c r="AS134" t="s">
        <v>320</v>
      </c>
      <c r="AV134" t="s">
        <v>313</v>
      </c>
      <c r="AW134">
        <v>745.68299999999999</v>
      </c>
      <c r="AX134" t="s">
        <v>349</v>
      </c>
      <c r="BA134" t="s">
        <v>313</v>
      </c>
      <c r="BB134">
        <v>107.22499999999999</v>
      </c>
      <c r="BC134" t="s">
        <v>322</v>
      </c>
      <c r="BF134" t="s">
        <v>313</v>
      </c>
      <c r="BG134">
        <v>108.994</v>
      </c>
      <c r="BH134" t="s">
        <v>984</v>
      </c>
      <c r="BK134" t="s">
        <v>313</v>
      </c>
      <c r="BL134">
        <v>1291.1410000000001</v>
      </c>
      <c r="BM134" t="s">
        <v>404</v>
      </c>
      <c r="BP134" t="s">
        <v>313</v>
      </c>
      <c r="BQ134">
        <v>1975.538</v>
      </c>
      <c r="BR134" t="s">
        <v>325</v>
      </c>
      <c r="BU134" t="s">
        <v>313</v>
      </c>
      <c r="BV134">
        <v>380.16899999999998</v>
      </c>
      <c r="BW134" t="s">
        <v>326</v>
      </c>
      <c r="BZ134" t="s">
        <v>313</v>
      </c>
      <c r="CA134">
        <v>408.32400000000001</v>
      </c>
      <c r="CB134" t="s">
        <v>393</v>
      </c>
      <c r="CE134" t="s">
        <v>313</v>
      </c>
      <c r="CF134">
        <v>102.104</v>
      </c>
      <c r="CG134" t="s">
        <v>328</v>
      </c>
      <c r="CJ134" t="s">
        <v>313</v>
      </c>
      <c r="CK134">
        <v>1186.4970000000001</v>
      </c>
      <c r="CL134" t="s">
        <v>328</v>
      </c>
      <c r="CO134" t="s">
        <v>313</v>
      </c>
      <c r="CP134">
        <v>305.97000000000003</v>
      </c>
      <c r="CQ134" t="s">
        <v>383</v>
      </c>
      <c r="CT134" t="s">
        <v>313</v>
      </c>
      <c r="CU134">
        <v>542.51</v>
      </c>
      <c r="CV134" t="s">
        <v>313</v>
      </c>
      <c r="CY134" t="s">
        <v>313</v>
      </c>
      <c r="CZ134">
        <v>315.70999999999998</v>
      </c>
      <c r="DA134" t="s">
        <v>313</v>
      </c>
      <c r="DD134" t="s">
        <v>313</v>
      </c>
      <c r="DE134">
        <v>908.52200000000005</v>
      </c>
      <c r="DF134" t="s">
        <v>330</v>
      </c>
      <c r="DI134" t="s">
        <v>313</v>
      </c>
      <c r="DJ134">
        <v>2148.5039999999999</v>
      </c>
      <c r="DK134" t="s">
        <v>306</v>
      </c>
      <c r="DN134" t="s">
        <v>313</v>
      </c>
      <c r="DO134">
        <v>1109.5609999999999</v>
      </c>
      <c r="DP134" t="s">
        <v>321</v>
      </c>
      <c r="DS134" t="s">
        <v>313</v>
      </c>
      <c r="DT134">
        <v>0</v>
      </c>
      <c r="DU134" t="s">
        <v>332</v>
      </c>
      <c r="DV134">
        <v>0.60499999999999998</v>
      </c>
      <c r="DW134">
        <v>20.675999999999998</v>
      </c>
      <c r="DX134" t="s">
        <v>332</v>
      </c>
      <c r="DY134">
        <v>95.084000000000003</v>
      </c>
      <c r="DZ134" t="s">
        <v>328</v>
      </c>
      <c r="EC134" t="s">
        <v>313</v>
      </c>
      <c r="ED134">
        <v>3065.1570000000002</v>
      </c>
      <c r="EE134" t="s">
        <v>306</v>
      </c>
      <c r="EH134" t="s">
        <v>313</v>
      </c>
      <c r="EI134">
        <v>159.358</v>
      </c>
      <c r="EJ134" t="s">
        <v>333</v>
      </c>
      <c r="EM134" t="s">
        <v>313</v>
      </c>
      <c r="EN134">
        <v>3027.1320000000001</v>
      </c>
      <c r="EO134" t="s">
        <v>394</v>
      </c>
      <c r="ER134" t="s">
        <v>313</v>
      </c>
      <c r="ES134">
        <v>398.55599999999998</v>
      </c>
      <c r="ET134" t="s">
        <v>313</v>
      </c>
      <c r="EW134" t="s">
        <v>313</v>
      </c>
      <c r="EX134">
        <v>2476.9560000000001</v>
      </c>
      <c r="EY134" t="s">
        <v>313</v>
      </c>
      <c r="FB134" t="s">
        <v>313</v>
      </c>
      <c r="FC134">
        <v>2771.672</v>
      </c>
      <c r="FD134" t="s">
        <v>335</v>
      </c>
      <c r="FG134" t="s">
        <v>313</v>
      </c>
      <c r="FH134">
        <v>2739.5050000000001</v>
      </c>
      <c r="FI134" t="s">
        <v>328</v>
      </c>
      <c r="FL134" t="s">
        <v>313</v>
      </c>
      <c r="FM134">
        <v>384.863</v>
      </c>
      <c r="FN134" t="s">
        <v>328</v>
      </c>
      <c r="FQ134" t="s">
        <v>313</v>
      </c>
      <c r="FR134">
        <v>558.61900000000003</v>
      </c>
      <c r="FS134" t="s">
        <v>306</v>
      </c>
      <c r="FV134" t="s">
        <v>313</v>
      </c>
      <c r="FW134">
        <v>448.21</v>
      </c>
      <c r="FX134" t="s">
        <v>328</v>
      </c>
      <c r="GA134" t="s">
        <v>313</v>
      </c>
      <c r="GB134">
        <v>1410.5740000000001</v>
      </c>
      <c r="GC134" t="s">
        <v>395</v>
      </c>
      <c r="GF134" t="s">
        <v>313</v>
      </c>
      <c r="GG134">
        <v>9269.4779999999992</v>
      </c>
      <c r="GH134" t="s">
        <v>328</v>
      </c>
      <c r="GK134" t="s">
        <v>313</v>
      </c>
      <c r="GL134">
        <v>425.495</v>
      </c>
      <c r="GM134" t="s">
        <v>384</v>
      </c>
      <c r="GP134" t="s">
        <v>313</v>
      </c>
      <c r="GQ134">
        <v>1879.877</v>
      </c>
      <c r="GR134" t="s">
        <v>365</v>
      </c>
      <c r="GU134" t="s">
        <v>313</v>
      </c>
      <c r="GV134">
        <v>0</v>
      </c>
      <c r="GW134" t="s">
        <v>313</v>
      </c>
      <c r="GX134">
        <v>0</v>
      </c>
      <c r="GY134">
        <v>8.0000000000000002E-3</v>
      </c>
      <c r="GZ134" t="s">
        <v>313</v>
      </c>
      <c r="HA134">
        <v>15782.487999999999</v>
      </c>
      <c r="HB134" t="s">
        <v>339</v>
      </c>
      <c r="HE134" t="s">
        <v>313</v>
      </c>
      <c r="HF134">
        <v>2146.4110000000001</v>
      </c>
      <c r="HG134" t="s">
        <v>328</v>
      </c>
      <c r="HJ134" t="s">
        <v>313</v>
      </c>
      <c r="HK134">
        <v>2257.5070000000001</v>
      </c>
      <c r="HL134" t="s">
        <v>328</v>
      </c>
      <c r="HO134" t="s">
        <v>313</v>
      </c>
      <c r="HP134">
        <v>0</v>
      </c>
      <c r="HQ134" t="s">
        <v>328</v>
      </c>
      <c r="HR134">
        <v>100</v>
      </c>
      <c r="HS134">
        <v>3415.8119999999999</v>
      </c>
      <c r="HT134" t="s">
        <v>328</v>
      </c>
      <c r="HU134">
        <v>14969.003000000001</v>
      </c>
      <c r="HV134" t="s">
        <v>340</v>
      </c>
      <c r="HY134" t="s">
        <v>313</v>
      </c>
      <c r="HZ134">
        <v>1310.9639999999999</v>
      </c>
      <c r="IA134" t="s">
        <v>327</v>
      </c>
      <c r="ID134" t="s">
        <v>313</v>
      </c>
      <c r="IE134">
        <v>0</v>
      </c>
      <c r="IF134" t="s">
        <v>306</v>
      </c>
      <c r="IG134">
        <v>100</v>
      </c>
      <c r="IH134">
        <v>3415.8119999999999</v>
      </c>
      <c r="II134" t="s">
        <v>306</v>
      </c>
      <c r="IJ134">
        <v>0</v>
      </c>
      <c r="IK134" t="s">
        <v>2332</v>
      </c>
      <c r="IL134">
        <v>99.998999999999995</v>
      </c>
      <c r="IM134">
        <v>3415.8</v>
      </c>
      <c r="IN134" t="s">
        <v>2332</v>
      </c>
    </row>
    <row r="135" spans="1:248">
      <c r="A135">
        <v>130</v>
      </c>
      <c r="B135" t="s">
        <v>1277</v>
      </c>
      <c r="C135" t="s">
        <v>1164</v>
      </c>
      <c r="D135" t="s">
        <v>1278</v>
      </c>
      <c r="E135" t="s">
        <v>1279</v>
      </c>
      <c r="F135" t="s">
        <v>1280</v>
      </c>
      <c r="G135" t="s">
        <v>522</v>
      </c>
      <c r="H135" t="s">
        <v>1281</v>
      </c>
      <c r="I135" t="s">
        <v>1169</v>
      </c>
      <c r="J135" t="s">
        <v>839</v>
      </c>
      <c r="K135" t="s">
        <v>313</v>
      </c>
      <c r="L135" t="s">
        <v>313</v>
      </c>
      <c r="M135">
        <v>133</v>
      </c>
      <c r="N135">
        <v>7028.3360000000002</v>
      </c>
      <c r="O135" t="s">
        <v>314</v>
      </c>
      <c r="R135" t="s">
        <v>313</v>
      </c>
      <c r="S135">
        <v>2863.2840000000001</v>
      </c>
      <c r="T135" t="s">
        <v>315</v>
      </c>
      <c r="W135" t="s">
        <v>313</v>
      </c>
      <c r="X135">
        <v>0</v>
      </c>
      <c r="Y135" t="s">
        <v>316</v>
      </c>
      <c r="Z135">
        <v>68.997</v>
      </c>
      <c r="AA135">
        <v>183315.15</v>
      </c>
      <c r="AB135" t="s">
        <v>316</v>
      </c>
      <c r="AC135">
        <v>2309.9609999999998</v>
      </c>
      <c r="AD135" t="s">
        <v>317</v>
      </c>
      <c r="AG135" t="s">
        <v>313</v>
      </c>
      <c r="AH135">
        <v>146.505</v>
      </c>
      <c r="AI135" t="s">
        <v>318</v>
      </c>
      <c r="AL135" t="s">
        <v>313</v>
      </c>
      <c r="AM135">
        <v>0</v>
      </c>
      <c r="AN135" t="s">
        <v>319</v>
      </c>
      <c r="AO135">
        <v>31.003</v>
      </c>
      <c r="AP135">
        <v>82370.786999999997</v>
      </c>
      <c r="AQ135" t="s">
        <v>319</v>
      </c>
      <c r="AR135">
        <v>1771.7550000000001</v>
      </c>
      <c r="AS135" t="s">
        <v>402</v>
      </c>
      <c r="AV135" t="s">
        <v>313</v>
      </c>
      <c r="AW135">
        <v>996.45100000000002</v>
      </c>
      <c r="AX135" t="s">
        <v>341</v>
      </c>
      <c r="BA135" t="s">
        <v>313</v>
      </c>
      <c r="BB135">
        <v>9.6470000000000002</v>
      </c>
      <c r="BC135" t="s">
        <v>322</v>
      </c>
      <c r="BF135" t="s">
        <v>313</v>
      </c>
      <c r="BG135">
        <v>0.99199999999999999</v>
      </c>
      <c r="BH135" t="s">
        <v>992</v>
      </c>
      <c r="BK135" t="s">
        <v>313</v>
      </c>
      <c r="BL135">
        <v>1318.492</v>
      </c>
      <c r="BM135" t="s">
        <v>824</v>
      </c>
      <c r="BP135" t="s">
        <v>313</v>
      </c>
      <c r="BQ135">
        <v>1798.84</v>
      </c>
      <c r="BR135" t="s">
        <v>374</v>
      </c>
      <c r="BU135" t="s">
        <v>313</v>
      </c>
      <c r="BV135">
        <v>1465.5250000000001</v>
      </c>
      <c r="BW135" t="s">
        <v>938</v>
      </c>
      <c r="BZ135" t="s">
        <v>313</v>
      </c>
      <c r="CA135">
        <v>8.5559999999999992</v>
      </c>
      <c r="CB135" t="s">
        <v>327</v>
      </c>
      <c r="CE135" t="s">
        <v>313</v>
      </c>
      <c r="CF135">
        <v>0</v>
      </c>
      <c r="CG135" t="s">
        <v>328</v>
      </c>
      <c r="CH135">
        <v>3.5609999999999999</v>
      </c>
      <c r="CI135">
        <v>9459.848</v>
      </c>
      <c r="CJ135" t="s">
        <v>328</v>
      </c>
      <c r="CK135">
        <v>715.51300000000003</v>
      </c>
      <c r="CL135" t="s">
        <v>328</v>
      </c>
      <c r="CO135" t="s">
        <v>313</v>
      </c>
      <c r="CP135">
        <v>683.06700000000001</v>
      </c>
      <c r="CQ135" t="s">
        <v>955</v>
      </c>
      <c r="CT135" t="s">
        <v>313</v>
      </c>
      <c r="CU135">
        <v>1794.789</v>
      </c>
      <c r="CV135" t="s">
        <v>313</v>
      </c>
      <c r="CY135" t="s">
        <v>313</v>
      </c>
      <c r="CZ135">
        <v>1482.741</v>
      </c>
      <c r="DA135" t="s">
        <v>313</v>
      </c>
      <c r="DD135" t="s">
        <v>313</v>
      </c>
      <c r="DE135">
        <v>715.3</v>
      </c>
      <c r="DF135" t="s">
        <v>347</v>
      </c>
      <c r="DI135" t="s">
        <v>313</v>
      </c>
      <c r="DJ135">
        <v>1841.845</v>
      </c>
      <c r="DK135" t="s">
        <v>341</v>
      </c>
      <c r="DN135" t="s">
        <v>313</v>
      </c>
      <c r="DO135">
        <v>537.5</v>
      </c>
      <c r="DP135" t="s">
        <v>418</v>
      </c>
      <c r="DS135" t="s">
        <v>313</v>
      </c>
      <c r="DT135">
        <v>0</v>
      </c>
      <c r="DU135" t="s">
        <v>332</v>
      </c>
      <c r="DV135">
        <v>100</v>
      </c>
      <c r="DW135">
        <v>265685.93699999998</v>
      </c>
      <c r="DX135" t="s">
        <v>332</v>
      </c>
      <c r="DY135">
        <v>1369.1769999999999</v>
      </c>
      <c r="DZ135" t="s">
        <v>328</v>
      </c>
      <c r="EC135" t="s">
        <v>313</v>
      </c>
      <c r="ED135">
        <v>3499.9290000000001</v>
      </c>
      <c r="EE135" t="s">
        <v>306</v>
      </c>
      <c r="EH135" t="s">
        <v>313</v>
      </c>
      <c r="EI135">
        <v>20.946999999999999</v>
      </c>
      <c r="EJ135" t="s">
        <v>333</v>
      </c>
      <c r="EM135" t="s">
        <v>313</v>
      </c>
      <c r="EN135">
        <v>2533.7399999999998</v>
      </c>
      <c r="EO135" t="s">
        <v>494</v>
      </c>
      <c r="ER135" t="s">
        <v>313</v>
      </c>
      <c r="ES135">
        <v>1540.5219999999999</v>
      </c>
      <c r="ET135" t="s">
        <v>313</v>
      </c>
      <c r="EW135" t="s">
        <v>313</v>
      </c>
      <c r="EX135">
        <v>1845.152</v>
      </c>
      <c r="EY135" t="s">
        <v>313</v>
      </c>
      <c r="FB135" t="s">
        <v>313</v>
      </c>
      <c r="FC135">
        <v>5318.5730000000003</v>
      </c>
      <c r="FD135" t="s">
        <v>376</v>
      </c>
      <c r="FG135" t="s">
        <v>313</v>
      </c>
      <c r="FH135">
        <v>2809.1779999999999</v>
      </c>
      <c r="FI135" t="s">
        <v>328</v>
      </c>
      <c r="FL135" t="s">
        <v>313</v>
      </c>
      <c r="FM135">
        <v>1435.7080000000001</v>
      </c>
      <c r="FN135" t="s">
        <v>328</v>
      </c>
      <c r="FQ135" t="s">
        <v>313</v>
      </c>
      <c r="FR135">
        <v>3175.308</v>
      </c>
      <c r="FS135" t="s">
        <v>306</v>
      </c>
      <c r="FV135" t="s">
        <v>313</v>
      </c>
      <c r="FW135">
        <v>9.3109999999999999</v>
      </c>
      <c r="FX135" t="s">
        <v>328</v>
      </c>
      <c r="GA135" t="s">
        <v>313</v>
      </c>
      <c r="GB135">
        <v>1648.2190000000001</v>
      </c>
      <c r="GC135" t="s">
        <v>529</v>
      </c>
      <c r="GF135" t="s">
        <v>313</v>
      </c>
      <c r="GG135">
        <v>6126.5829999999996</v>
      </c>
      <c r="GH135" t="s">
        <v>328</v>
      </c>
      <c r="GK135" t="s">
        <v>313</v>
      </c>
      <c r="GL135">
        <v>11.113</v>
      </c>
      <c r="GM135" t="s">
        <v>337</v>
      </c>
      <c r="GP135" t="s">
        <v>313</v>
      </c>
      <c r="GQ135">
        <v>1798.76</v>
      </c>
      <c r="GR135" t="s">
        <v>502</v>
      </c>
      <c r="GU135" t="s">
        <v>313</v>
      </c>
      <c r="GV135">
        <v>9.3109999999999999</v>
      </c>
      <c r="GW135" t="s">
        <v>313</v>
      </c>
      <c r="GZ135" t="s">
        <v>313</v>
      </c>
      <c r="HA135">
        <v>17551.142</v>
      </c>
      <c r="HB135" t="s">
        <v>339</v>
      </c>
      <c r="HE135" t="s">
        <v>313</v>
      </c>
      <c r="HF135">
        <v>1982.837</v>
      </c>
      <c r="HG135" t="s">
        <v>328</v>
      </c>
      <c r="HJ135" t="s">
        <v>313</v>
      </c>
      <c r="HK135">
        <v>1963.9849999999999</v>
      </c>
      <c r="HL135" t="s">
        <v>328</v>
      </c>
      <c r="HO135" t="s">
        <v>313</v>
      </c>
      <c r="HP135">
        <v>0</v>
      </c>
      <c r="HQ135" t="s">
        <v>328</v>
      </c>
      <c r="HR135">
        <v>10.394</v>
      </c>
      <c r="HS135">
        <v>27615.213</v>
      </c>
      <c r="HT135" t="s">
        <v>328</v>
      </c>
      <c r="HU135">
        <v>13995.357</v>
      </c>
      <c r="HV135" t="s">
        <v>340</v>
      </c>
      <c r="HY135" t="s">
        <v>313</v>
      </c>
      <c r="HZ135">
        <v>577.28700000000003</v>
      </c>
      <c r="IA135" t="s">
        <v>327</v>
      </c>
      <c r="ID135" t="s">
        <v>313</v>
      </c>
      <c r="IE135">
        <v>8.5559999999999992</v>
      </c>
      <c r="IF135" t="s">
        <v>306</v>
      </c>
      <c r="II135" t="s">
        <v>313</v>
      </c>
      <c r="IJ135">
        <v>0</v>
      </c>
      <c r="IK135" t="s">
        <v>2332</v>
      </c>
      <c r="IL135">
        <v>3.6819999999999999</v>
      </c>
      <c r="IM135">
        <v>9782.4249999999993</v>
      </c>
      <c r="IN135" t="s">
        <v>2332</v>
      </c>
    </row>
    <row r="136" spans="1:248">
      <c r="A136">
        <v>133</v>
      </c>
      <c r="B136" t="s">
        <v>335</v>
      </c>
      <c r="C136" t="s">
        <v>1282</v>
      </c>
      <c r="D136" t="s">
        <v>1283</v>
      </c>
      <c r="E136" t="s">
        <v>1284</v>
      </c>
      <c r="F136" t="s">
        <v>1285</v>
      </c>
      <c r="G136" t="s">
        <v>522</v>
      </c>
      <c r="H136" t="s">
        <v>1286</v>
      </c>
      <c r="I136" t="s">
        <v>1287</v>
      </c>
      <c r="J136" t="s">
        <v>1170</v>
      </c>
      <c r="K136" t="s">
        <v>313</v>
      </c>
      <c r="L136" t="s">
        <v>313</v>
      </c>
      <c r="M136">
        <v>134</v>
      </c>
      <c r="N136">
        <v>3489.07</v>
      </c>
      <c r="O136" t="s">
        <v>314</v>
      </c>
      <c r="R136" t="s">
        <v>313</v>
      </c>
      <c r="S136">
        <v>6262.6890000000003</v>
      </c>
      <c r="T136" t="s">
        <v>360</v>
      </c>
      <c r="W136" t="s">
        <v>313</v>
      </c>
      <c r="X136">
        <v>0</v>
      </c>
      <c r="Y136" t="s">
        <v>316</v>
      </c>
      <c r="Z136">
        <v>100</v>
      </c>
      <c r="AA136">
        <v>357737.77299999999</v>
      </c>
      <c r="AB136" t="s">
        <v>316</v>
      </c>
      <c r="AC136">
        <v>3462.7930000000001</v>
      </c>
      <c r="AD136" t="s">
        <v>317</v>
      </c>
      <c r="AG136" t="s">
        <v>313</v>
      </c>
      <c r="AH136">
        <v>883.98099999999999</v>
      </c>
      <c r="AI136" t="s">
        <v>318</v>
      </c>
      <c r="AL136" t="s">
        <v>313</v>
      </c>
      <c r="AM136">
        <v>3279.866</v>
      </c>
      <c r="AN136" t="s">
        <v>319</v>
      </c>
      <c r="AQ136" t="s">
        <v>313</v>
      </c>
      <c r="AR136">
        <v>1559.6969999999999</v>
      </c>
      <c r="AS136" t="s">
        <v>320</v>
      </c>
      <c r="AV136" t="s">
        <v>313</v>
      </c>
      <c r="AW136">
        <v>1860.277</v>
      </c>
      <c r="AX136" t="s">
        <v>321</v>
      </c>
      <c r="BA136" t="s">
        <v>313</v>
      </c>
      <c r="BB136">
        <v>232.357</v>
      </c>
      <c r="BC136" t="s">
        <v>322</v>
      </c>
      <c r="BF136" t="s">
        <v>313</v>
      </c>
      <c r="BG136">
        <v>365.28100000000001</v>
      </c>
      <c r="BH136" t="s">
        <v>700</v>
      </c>
      <c r="BK136" t="s">
        <v>313</v>
      </c>
      <c r="BL136">
        <v>380.34</v>
      </c>
      <c r="BM136" t="s">
        <v>324</v>
      </c>
      <c r="BP136" t="s">
        <v>313</v>
      </c>
      <c r="BQ136">
        <v>5066.1049999999996</v>
      </c>
      <c r="BR136" t="s">
        <v>374</v>
      </c>
      <c r="BU136" t="s">
        <v>313</v>
      </c>
      <c r="BV136">
        <v>3450.2339999999999</v>
      </c>
      <c r="BW136" t="s">
        <v>326</v>
      </c>
      <c r="BZ136" t="s">
        <v>313</v>
      </c>
      <c r="CA136">
        <v>0</v>
      </c>
      <c r="CB136" t="s">
        <v>327</v>
      </c>
      <c r="CC136">
        <v>0</v>
      </c>
      <c r="CD136">
        <v>0</v>
      </c>
      <c r="CE136" t="s">
        <v>327</v>
      </c>
      <c r="CF136">
        <v>187.24100000000001</v>
      </c>
      <c r="CG136" t="s">
        <v>328</v>
      </c>
      <c r="CJ136" t="s">
        <v>313</v>
      </c>
      <c r="CK136">
        <v>4280.5940000000001</v>
      </c>
      <c r="CL136" t="s">
        <v>328</v>
      </c>
      <c r="CO136" t="s">
        <v>313</v>
      </c>
      <c r="CP136">
        <v>134.09299999999999</v>
      </c>
      <c r="CQ136" t="s">
        <v>329</v>
      </c>
      <c r="CT136" t="s">
        <v>313</v>
      </c>
      <c r="CU136">
        <v>0</v>
      </c>
      <c r="CV136" t="s">
        <v>313</v>
      </c>
      <c r="CY136" t="s">
        <v>313</v>
      </c>
      <c r="CZ136">
        <v>3191.35</v>
      </c>
      <c r="DA136" t="s">
        <v>313</v>
      </c>
      <c r="DD136" t="s">
        <v>313</v>
      </c>
      <c r="DE136">
        <v>187.24100000000001</v>
      </c>
      <c r="DF136" t="s">
        <v>330</v>
      </c>
      <c r="DI136" t="s">
        <v>313</v>
      </c>
      <c r="DJ136">
        <v>5171.3180000000002</v>
      </c>
      <c r="DK136" t="s">
        <v>306</v>
      </c>
      <c r="DN136" t="s">
        <v>313</v>
      </c>
      <c r="DO136">
        <v>436.06900000000002</v>
      </c>
      <c r="DP136" t="s">
        <v>354</v>
      </c>
      <c r="DS136" t="s">
        <v>313</v>
      </c>
      <c r="DT136">
        <v>0</v>
      </c>
      <c r="DU136" t="s">
        <v>332</v>
      </c>
      <c r="DV136">
        <v>98.923000000000002</v>
      </c>
      <c r="DW136">
        <v>353884.34600000002</v>
      </c>
      <c r="DX136" t="s">
        <v>332</v>
      </c>
      <c r="DY136">
        <v>3229.9740000000002</v>
      </c>
      <c r="DZ136" t="s">
        <v>328</v>
      </c>
      <c r="EC136" t="s">
        <v>313</v>
      </c>
      <c r="ED136">
        <v>0</v>
      </c>
      <c r="EE136" t="s">
        <v>306</v>
      </c>
      <c r="EF136">
        <v>94.802999999999997</v>
      </c>
      <c r="EG136">
        <v>339146.424</v>
      </c>
      <c r="EH136" t="s">
        <v>306</v>
      </c>
      <c r="EI136">
        <v>927.78700000000003</v>
      </c>
      <c r="EJ136" t="s">
        <v>333</v>
      </c>
      <c r="EM136" t="s">
        <v>313</v>
      </c>
      <c r="EN136">
        <v>3763.817</v>
      </c>
      <c r="EO136" t="s">
        <v>334</v>
      </c>
      <c r="ER136" t="s">
        <v>313</v>
      </c>
      <c r="ES136">
        <v>4230.8230000000003</v>
      </c>
      <c r="ET136" t="s">
        <v>313</v>
      </c>
      <c r="EW136" t="s">
        <v>313</v>
      </c>
      <c r="EX136">
        <v>5327.6229999999996</v>
      </c>
      <c r="EY136" t="s">
        <v>313</v>
      </c>
      <c r="FB136" t="s">
        <v>313</v>
      </c>
      <c r="FC136">
        <v>5288.8419999999996</v>
      </c>
      <c r="FD136" t="s">
        <v>335</v>
      </c>
      <c r="FG136" t="s">
        <v>313</v>
      </c>
      <c r="FH136">
        <v>1005.114</v>
      </c>
      <c r="FI136" t="s">
        <v>328</v>
      </c>
      <c r="FL136" t="s">
        <v>313</v>
      </c>
      <c r="FM136">
        <v>4294.1710000000003</v>
      </c>
      <c r="FN136" t="s">
        <v>328</v>
      </c>
      <c r="FQ136" t="s">
        <v>313</v>
      </c>
      <c r="FR136">
        <v>3949.8240000000001</v>
      </c>
      <c r="FS136" t="s">
        <v>306</v>
      </c>
      <c r="FV136" t="s">
        <v>313</v>
      </c>
      <c r="FW136">
        <v>224.85400000000001</v>
      </c>
      <c r="FX136" t="s">
        <v>328</v>
      </c>
      <c r="GA136" t="s">
        <v>313</v>
      </c>
      <c r="GB136">
        <v>453.238</v>
      </c>
      <c r="GC136" t="s">
        <v>336</v>
      </c>
      <c r="GF136" t="s">
        <v>313</v>
      </c>
      <c r="GG136">
        <v>10036.913</v>
      </c>
      <c r="GH136" t="s">
        <v>328</v>
      </c>
      <c r="GK136" t="s">
        <v>313</v>
      </c>
      <c r="GL136">
        <v>402.52</v>
      </c>
      <c r="GM136" t="s">
        <v>337</v>
      </c>
      <c r="GP136" t="s">
        <v>313</v>
      </c>
      <c r="GQ136">
        <v>5127.9160000000002</v>
      </c>
      <c r="GR136" t="s">
        <v>338</v>
      </c>
      <c r="GU136" t="s">
        <v>313</v>
      </c>
      <c r="GV136">
        <v>0</v>
      </c>
      <c r="GW136" t="s">
        <v>313</v>
      </c>
      <c r="GX136">
        <v>0</v>
      </c>
      <c r="GY136">
        <v>0.20200000000000001</v>
      </c>
      <c r="GZ136" t="s">
        <v>313</v>
      </c>
      <c r="HA136">
        <v>19792.784</v>
      </c>
      <c r="HB136" t="s">
        <v>339</v>
      </c>
      <c r="HE136" t="s">
        <v>313</v>
      </c>
      <c r="HF136">
        <v>3138.0749999999998</v>
      </c>
      <c r="HG136" t="s">
        <v>328</v>
      </c>
      <c r="HJ136" t="s">
        <v>313</v>
      </c>
      <c r="HK136">
        <v>5350.6149999999998</v>
      </c>
      <c r="HL136" t="s">
        <v>328</v>
      </c>
      <c r="HO136" t="s">
        <v>313</v>
      </c>
      <c r="HP136">
        <v>124.325</v>
      </c>
      <c r="HQ136" t="s">
        <v>328</v>
      </c>
      <c r="HT136" t="s">
        <v>313</v>
      </c>
      <c r="HU136">
        <v>10209.834999999999</v>
      </c>
      <c r="HV136" t="s">
        <v>340</v>
      </c>
      <c r="HY136" t="s">
        <v>313</v>
      </c>
      <c r="HZ136">
        <v>554.73900000000003</v>
      </c>
      <c r="IA136" t="s">
        <v>327</v>
      </c>
      <c r="ID136" t="s">
        <v>313</v>
      </c>
      <c r="IE136">
        <v>0</v>
      </c>
      <c r="IF136" t="s">
        <v>306</v>
      </c>
      <c r="IG136">
        <v>100</v>
      </c>
      <c r="IH136">
        <v>357737.77299999999</v>
      </c>
      <c r="II136" t="s">
        <v>306</v>
      </c>
      <c r="IJ136">
        <v>0</v>
      </c>
      <c r="IK136" t="s">
        <v>2332</v>
      </c>
      <c r="IL136">
        <v>0.20100000000000001</v>
      </c>
      <c r="IM136">
        <v>719.93799999999999</v>
      </c>
      <c r="IN136" t="s">
        <v>2332</v>
      </c>
    </row>
    <row r="137" spans="1:248">
      <c r="A137">
        <v>131</v>
      </c>
      <c r="B137" t="s">
        <v>1288</v>
      </c>
      <c r="C137" t="s">
        <v>1164</v>
      </c>
      <c r="D137" t="s">
        <v>1289</v>
      </c>
      <c r="E137" t="s">
        <v>1290</v>
      </c>
      <c r="F137" t="s">
        <v>1291</v>
      </c>
      <c r="G137" t="s">
        <v>522</v>
      </c>
      <c r="H137" t="s">
        <v>1292</v>
      </c>
      <c r="I137" t="s">
        <v>1169</v>
      </c>
      <c r="J137" t="s">
        <v>1170</v>
      </c>
      <c r="K137" t="s">
        <v>313</v>
      </c>
      <c r="L137" t="s">
        <v>313</v>
      </c>
      <c r="M137">
        <v>135</v>
      </c>
      <c r="N137">
        <v>6975.5640000000003</v>
      </c>
      <c r="O137" t="s">
        <v>314</v>
      </c>
      <c r="R137" t="s">
        <v>313</v>
      </c>
      <c r="S137">
        <v>2928.7130000000002</v>
      </c>
      <c r="T137" t="s">
        <v>315</v>
      </c>
      <c r="W137" t="s">
        <v>313</v>
      </c>
      <c r="X137">
        <v>0</v>
      </c>
      <c r="Y137" t="s">
        <v>316</v>
      </c>
      <c r="Z137">
        <v>100</v>
      </c>
      <c r="AA137">
        <v>583296.62100000004</v>
      </c>
      <c r="AB137" t="s">
        <v>316</v>
      </c>
      <c r="AC137">
        <v>2460.11</v>
      </c>
      <c r="AD137" t="s">
        <v>317</v>
      </c>
      <c r="AG137" t="s">
        <v>313</v>
      </c>
      <c r="AH137">
        <v>156.28899999999999</v>
      </c>
      <c r="AI137" t="s">
        <v>318</v>
      </c>
      <c r="AL137" t="s">
        <v>313</v>
      </c>
      <c r="AM137">
        <v>14.46</v>
      </c>
      <c r="AN137" t="s">
        <v>319</v>
      </c>
      <c r="AQ137" t="s">
        <v>313</v>
      </c>
      <c r="AR137">
        <v>2095.2800000000002</v>
      </c>
      <c r="AS137" t="s">
        <v>402</v>
      </c>
      <c r="AV137" t="s">
        <v>313</v>
      </c>
      <c r="AW137">
        <v>1101.614</v>
      </c>
      <c r="AX137" t="s">
        <v>341</v>
      </c>
      <c r="BA137" t="s">
        <v>313</v>
      </c>
      <c r="BB137">
        <v>0</v>
      </c>
      <c r="BC137" t="s">
        <v>322</v>
      </c>
      <c r="BD137">
        <v>0</v>
      </c>
      <c r="BE137">
        <v>0.184</v>
      </c>
      <c r="BF137" t="s">
        <v>322</v>
      </c>
      <c r="BG137">
        <v>199.083</v>
      </c>
      <c r="BH137" t="s">
        <v>1105</v>
      </c>
      <c r="BK137" t="s">
        <v>313</v>
      </c>
      <c r="BL137">
        <v>1501.6769999999999</v>
      </c>
      <c r="BM137" t="s">
        <v>824</v>
      </c>
      <c r="BP137" t="s">
        <v>313</v>
      </c>
      <c r="BQ137">
        <v>2127.1309999999999</v>
      </c>
      <c r="BR137" t="s">
        <v>374</v>
      </c>
      <c r="BU137" t="s">
        <v>313</v>
      </c>
      <c r="BV137">
        <v>1400.93</v>
      </c>
      <c r="BW137" t="s">
        <v>618</v>
      </c>
      <c r="BZ137" t="s">
        <v>313</v>
      </c>
      <c r="CA137">
        <v>11.108000000000001</v>
      </c>
      <c r="CB137" t="s">
        <v>327</v>
      </c>
      <c r="CE137" t="s">
        <v>313</v>
      </c>
      <c r="CF137">
        <v>0</v>
      </c>
      <c r="CG137" t="s">
        <v>328</v>
      </c>
      <c r="CH137">
        <v>0.16700000000000001</v>
      </c>
      <c r="CI137">
        <v>976.11699999999996</v>
      </c>
      <c r="CJ137" t="s">
        <v>328</v>
      </c>
      <c r="CK137">
        <v>1027.2719999999999</v>
      </c>
      <c r="CL137" t="s">
        <v>328</v>
      </c>
      <c r="CO137" t="s">
        <v>313</v>
      </c>
      <c r="CP137">
        <v>383.13099999999997</v>
      </c>
      <c r="CQ137" t="s">
        <v>955</v>
      </c>
      <c r="CT137" t="s">
        <v>313</v>
      </c>
      <c r="CU137">
        <v>1932.6659999999999</v>
      </c>
      <c r="CV137" t="s">
        <v>313</v>
      </c>
      <c r="CY137" t="s">
        <v>313</v>
      </c>
      <c r="CZ137">
        <v>1809.635</v>
      </c>
      <c r="DA137" t="s">
        <v>313</v>
      </c>
      <c r="DD137" t="s">
        <v>313</v>
      </c>
      <c r="DE137">
        <v>194.06399999999999</v>
      </c>
      <c r="DF137" t="s">
        <v>347</v>
      </c>
      <c r="DI137" t="s">
        <v>313</v>
      </c>
      <c r="DJ137">
        <v>2168.9839999999999</v>
      </c>
      <c r="DK137" t="s">
        <v>341</v>
      </c>
      <c r="DN137" t="s">
        <v>313</v>
      </c>
      <c r="DO137">
        <v>0</v>
      </c>
      <c r="DP137" t="s">
        <v>418</v>
      </c>
      <c r="DQ137">
        <v>1.6439999999999999</v>
      </c>
      <c r="DR137">
        <v>9587.8289999999997</v>
      </c>
      <c r="DS137" t="s">
        <v>418</v>
      </c>
      <c r="DT137">
        <v>0</v>
      </c>
      <c r="DU137" t="s">
        <v>332</v>
      </c>
      <c r="DV137">
        <v>99.863</v>
      </c>
      <c r="DW137">
        <v>582499.67500000005</v>
      </c>
      <c r="DX137" t="s">
        <v>332</v>
      </c>
      <c r="DY137">
        <v>1609.8219999999999</v>
      </c>
      <c r="DZ137" t="s">
        <v>328</v>
      </c>
      <c r="EC137" t="s">
        <v>313</v>
      </c>
      <c r="ED137">
        <v>3220.1410000000001</v>
      </c>
      <c r="EE137" t="s">
        <v>306</v>
      </c>
      <c r="EH137" t="s">
        <v>313</v>
      </c>
      <c r="EI137">
        <v>20.901</v>
      </c>
      <c r="EJ137" t="s">
        <v>333</v>
      </c>
      <c r="EM137" t="s">
        <v>313</v>
      </c>
      <c r="EN137">
        <v>2121.4679999999998</v>
      </c>
      <c r="EO137" t="s">
        <v>494</v>
      </c>
      <c r="ER137" t="s">
        <v>313</v>
      </c>
      <c r="ES137">
        <v>1394.2940000000001</v>
      </c>
      <c r="ET137" t="s">
        <v>313</v>
      </c>
      <c r="EW137" t="s">
        <v>313</v>
      </c>
      <c r="EX137">
        <v>2163.8429999999998</v>
      </c>
      <c r="EY137" t="s">
        <v>313</v>
      </c>
      <c r="FB137" t="s">
        <v>313</v>
      </c>
      <c r="FC137">
        <v>4721.0829999999996</v>
      </c>
      <c r="FD137" t="s">
        <v>376</v>
      </c>
      <c r="FG137" t="s">
        <v>313</v>
      </c>
      <c r="FH137">
        <v>2732.6080000000002</v>
      </c>
      <c r="FI137" t="s">
        <v>328</v>
      </c>
      <c r="FL137" t="s">
        <v>313</v>
      </c>
      <c r="FM137">
        <v>1761.7429999999999</v>
      </c>
      <c r="FN137" t="s">
        <v>328</v>
      </c>
      <c r="FQ137" t="s">
        <v>313</v>
      </c>
      <c r="FR137">
        <v>3340.9569999999999</v>
      </c>
      <c r="FS137" t="s">
        <v>306</v>
      </c>
      <c r="FV137" t="s">
        <v>313</v>
      </c>
      <c r="FW137">
        <v>237.23699999999999</v>
      </c>
      <c r="FX137" t="s">
        <v>328</v>
      </c>
      <c r="GA137" t="s">
        <v>313</v>
      </c>
      <c r="GB137">
        <v>1803.4110000000001</v>
      </c>
      <c r="GC137" t="s">
        <v>529</v>
      </c>
      <c r="GF137" t="s">
        <v>313</v>
      </c>
      <c r="GG137">
        <v>5739.6859999999997</v>
      </c>
      <c r="GH137" t="s">
        <v>328</v>
      </c>
      <c r="GK137" t="s">
        <v>313</v>
      </c>
      <c r="GL137">
        <v>14.074999999999999</v>
      </c>
      <c r="GM137" t="s">
        <v>337</v>
      </c>
      <c r="GP137" t="s">
        <v>313</v>
      </c>
      <c r="GQ137">
        <v>2122.6329999999998</v>
      </c>
      <c r="GR137" t="s">
        <v>502</v>
      </c>
      <c r="GU137" t="s">
        <v>313</v>
      </c>
      <c r="GV137">
        <v>0</v>
      </c>
      <c r="GW137" t="s">
        <v>313</v>
      </c>
      <c r="GX137">
        <v>0</v>
      </c>
      <c r="GY137">
        <v>8.0000000000000002E-3</v>
      </c>
      <c r="GZ137" t="s">
        <v>313</v>
      </c>
      <c r="HA137">
        <v>17876.721000000001</v>
      </c>
      <c r="HB137" t="s">
        <v>339</v>
      </c>
      <c r="HE137" t="s">
        <v>313</v>
      </c>
      <c r="HF137">
        <v>1895.0809999999999</v>
      </c>
      <c r="HG137" t="s">
        <v>328</v>
      </c>
      <c r="HJ137" t="s">
        <v>313</v>
      </c>
      <c r="HK137">
        <v>2287.4560000000001</v>
      </c>
      <c r="HL137" t="s">
        <v>328</v>
      </c>
      <c r="HO137" t="s">
        <v>313</v>
      </c>
      <c r="HP137">
        <v>0</v>
      </c>
      <c r="HQ137" t="s">
        <v>328</v>
      </c>
      <c r="HR137">
        <v>96.367999999999995</v>
      </c>
      <c r="HS137">
        <v>562112.97900000005</v>
      </c>
      <c r="HT137" t="s">
        <v>328</v>
      </c>
      <c r="HU137">
        <v>13458.472</v>
      </c>
      <c r="HV137" t="s">
        <v>340</v>
      </c>
      <c r="HY137" t="s">
        <v>313</v>
      </c>
      <c r="HZ137">
        <v>703.86099999999999</v>
      </c>
      <c r="IA137" t="s">
        <v>327</v>
      </c>
      <c r="ID137" t="s">
        <v>313</v>
      </c>
      <c r="IE137">
        <v>11.108000000000001</v>
      </c>
      <c r="IF137" t="s">
        <v>306</v>
      </c>
      <c r="II137" t="s">
        <v>313</v>
      </c>
      <c r="IJ137">
        <v>0</v>
      </c>
      <c r="IK137" t="s">
        <v>2332</v>
      </c>
      <c r="IL137">
        <v>1.0289999999999999</v>
      </c>
      <c r="IM137">
        <v>6005.0349999999999</v>
      </c>
      <c r="IN137" t="s">
        <v>2332</v>
      </c>
    </row>
    <row r="138" spans="1:248">
      <c r="A138">
        <v>134</v>
      </c>
      <c r="B138" t="s">
        <v>1293</v>
      </c>
      <c r="C138" t="s">
        <v>1282</v>
      </c>
      <c r="D138" t="s">
        <v>1294</v>
      </c>
      <c r="E138" t="s">
        <v>1295</v>
      </c>
      <c r="F138" t="s">
        <v>1296</v>
      </c>
      <c r="G138" t="s">
        <v>522</v>
      </c>
      <c r="H138" t="s">
        <v>1297</v>
      </c>
      <c r="I138" t="s">
        <v>1287</v>
      </c>
      <c r="J138" t="s">
        <v>1170</v>
      </c>
      <c r="K138" t="s">
        <v>313</v>
      </c>
      <c r="L138" t="s">
        <v>313</v>
      </c>
      <c r="M138">
        <v>136</v>
      </c>
      <c r="N138">
        <v>3259.5650000000001</v>
      </c>
      <c r="O138" t="s">
        <v>314</v>
      </c>
      <c r="R138" t="s">
        <v>313</v>
      </c>
      <c r="S138">
        <v>6139.9660000000003</v>
      </c>
      <c r="T138" t="s">
        <v>360</v>
      </c>
      <c r="W138" t="s">
        <v>313</v>
      </c>
      <c r="X138">
        <v>0</v>
      </c>
      <c r="Y138" t="s">
        <v>316</v>
      </c>
      <c r="Z138">
        <v>100</v>
      </c>
      <c r="AA138">
        <v>389352.58899999998</v>
      </c>
      <c r="AB138" t="s">
        <v>316</v>
      </c>
      <c r="AC138">
        <v>2960.7860000000001</v>
      </c>
      <c r="AD138" t="s">
        <v>317</v>
      </c>
      <c r="AG138" t="s">
        <v>313</v>
      </c>
      <c r="AH138">
        <v>699.44399999999996</v>
      </c>
      <c r="AI138" t="s">
        <v>318</v>
      </c>
      <c r="AL138" t="s">
        <v>313</v>
      </c>
      <c r="AM138">
        <v>2724.7429999999999</v>
      </c>
      <c r="AN138" t="s">
        <v>319</v>
      </c>
      <c r="AQ138" t="s">
        <v>313</v>
      </c>
      <c r="AR138">
        <v>1256.6469999999999</v>
      </c>
      <c r="AS138" t="s">
        <v>320</v>
      </c>
      <c r="AV138" t="s">
        <v>313</v>
      </c>
      <c r="AW138">
        <v>1564.7550000000001</v>
      </c>
      <c r="AX138" t="s">
        <v>321</v>
      </c>
      <c r="BA138" t="s">
        <v>313</v>
      </c>
      <c r="BB138">
        <v>726.82600000000002</v>
      </c>
      <c r="BC138" t="s">
        <v>322</v>
      </c>
      <c r="BF138" t="s">
        <v>313</v>
      </c>
      <c r="BG138">
        <v>417.61799999999999</v>
      </c>
      <c r="BH138" t="s">
        <v>700</v>
      </c>
      <c r="BK138" t="s">
        <v>313</v>
      </c>
      <c r="BL138">
        <v>403.46600000000001</v>
      </c>
      <c r="BM138" t="s">
        <v>324</v>
      </c>
      <c r="BP138" t="s">
        <v>313</v>
      </c>
      <c r="BQ138">
        <v>4524.5540000000001</v>
      </c>
      <c r="BR138" t="s">
        <v>374</v>
      </c>
      <c r="BU138" t="s">
        <v>313</v>
      </c>
      <c r="BV138">
        <v>2904.3310000000001</v>
      </c>
      <c r="BW138" t="s">
        <v>326</v>
      </c>
      <c r="BZ138" t="s">
        <v>313</v>
      </c>
      <c r="CA138">
        <v>335.96100000000001</v>
      </c>
      <c r="CB138" t="s">
        <v>327</v>
      </c>
      <c r="CE138" t="s">
        <v>313</v>
      </c>
      <c r="CF138">
        <v>0</v>
      </c>
      <c r="CG138" t="s">
        <v>328</v>
      </c>
      <c r="CH138">
        <v>0.311</v>
      </c>
      <c r="CI138">
        <v>1212.0830000000001</v>
      </c>
      <c r="CJ138" t="s">
        <v>328</v>
      </c>
      <c r="CK138">
        <v>3750.3069999999998</v>
      </c>
      <c r="CL138" t="s">
        <v>328</v>
      </c>
      <c r="CO138" t="s">
        <v>313</v>
      </c>
      <c r="CP138">
        <v>684.53</v>
      </c>
      <c r="CQ138" t="s">
        <v>329</v>
      </c>
      <c r="CT138" t="s">
        <v>313</v>
      </c>
      <c r="CU138">
        <v>0</v>
      </c>
      <c r="CV138" t="s">
        <v>313</v>
      </c>
      <c r="CW138">
        <v>0</v>
      </c>
      <c r="CX138">
        <v>2.3E-2</v>
      </c>
      <c r="CY138" t="s">
        <v>313</v>
      </c>
      <c r="CZ138">
        <v>2641.5239999999999</v>
      </c>
      <c r="DA138" t="s">
        <v>313</v>
      </c>
      <c r="DD138" t="s">
        <v>313</v>
      </c>
      <c r="DE138">
        <v>0</v>
      </c>
      <c r="DF138" t="s">
        <v>330</v>
      </c>
      <c r="DG138">
        <v>0.311</v>
      </c>
      <c r="DH138">
        <v>1212.098</v>
      </c>
      <c r="DI138" t="s">
        <v>330</v>
      </c>
      <c r="DJ138">
        <v>4631.0959999999995</v>
      </c>
      <c r="DK138" t="s">
        <v>306</v>
      </c>
      <c r="DN138" t="s">
        <v>313</v>
      </c>
      <c r="DO138">
        <v>168.28</v>
      </c>
      <c r="DP138" t="s">
        <v>354</v>
      </c>
      <c r="DS138" t="s">
        <v>313</v>
      </c>
      <c r="DT138">
        <v>0</v>
      </c>
      <c r="DU138" t="s">
        <v>332</v>
      </c>
      <c r="DV138">
        <v>99.986000000000004</v>
      </c>
      <c r="DW138">
        <v>389298.94799999997</v>
      </c>
      <c r="DX138" t="s">
        <v>332</v>
      </c>
      <c r="DY138">
        <v>2676.1080000000002</v>
      </c>
      <c r="DZ138" t="s">
        <v>328</v>
      </c>
      <c r="EC138" t="s">
        <v>313</v>
      </c>
      <c r="ED138">
        <v>0</v>
      </c>
      <c r="EE138" t="s">
        <v>306</v>
      </c>
      <c r="EF138">
        <v>58.13</v>
      </c>
      <c r="EG138">
        <v>226329.06400000001</v>
      </c>
      <c r="EH138" t="s">
        <v>306</v>
      </c>
      <c r="EI138">
        <v>500.24400000000003</v>
      </c>
      <c r="EJ138" t="s">
        <v>333</v>
      </c>
      <c r="EM138" t="s">
        <v>313</v>
      </c>
      <c r="EN138">
        <v>3461.5050000000001</v>
      </c>
      <c r="EO138" t="s">
        <v>334</v>
      </c>
      <c r="ER138" t="s">
        <v>313</v>
      </c>
      <c r="ES138">
        <v>3677.0369999999998</v>
      </c>
      <c r="ET138" t="s">
        <v>313</v>
      </c>
      <c r="EW138" t="s">
        <v>313</v>
      </c>
      <c r="EX138">
        <v>4796.2489999999998</v>
      </c>
      <c r="EY138" t="s">
        <v>313</v>
      </c>
      <c r="FB138" t="s">
        <v>313</v>
      </c>
      <c r="FC138">
        <v>4997.97</v>
      </c>
      <c r="FD138" t="s">
        <v>335</v>
      </c>
      <c r="FG138" t="s">
        <v>313</v>
      </c>
      <c r="FH138">
        <v>494.01799999999997</v>
      </c>
      <c r="FI138" t="s">
        <v>328</v>
      </c>
      <c r="FL138" t="s">
        <v>313</v>
      </c>
      <c r="FM138">
        <v>3741.3249999999998</v>
      </c>
      <c r="FN138" t="s">
        <v>328</v>
      </c>
      <c r="FQ138" t="s">
        <v>313</v>
      </c>
      <c r="FR138">
        <v>3461.1480000000001</v>
      </c>
      <c r="FS138" t="s">
        <v>306</v>
      </c>
      <c r="FV138" t="s">
        <v>313</v>
      </c>
      <c r="FW138">
        <v>371.76600000000002</v>
      </c>
      <c r="FX138" t="s">
        <v>328</v>
      </c>
      <c r="GA138" t="s">
        <v>313</v>
      </c>
      <c r="GB138">
        <v>464.512</v>
      </c>
      <c r="GC138" t="s">
        <v>336</v>
      </c>
      <c r="GF138" t="s">
        <v>313</v>
      </c>
      <c r="GG138">
        <v>9865.3529999999992</v>
      </c>
      <c r="GH138" t="s">
        <v>328</v>
      </c>
      <c r="GK138" t="s">
        <v>313</v>
      </c>
      <c r="GL138">
        <v>409.64400000000001</v>
      </c>
      <c r="GM138" t="s">
        <v>337</v>
      </c>
      <c r="GP138" t="s">
        <v>313</v>
      </c>
      <c r="GQ138">
        <v>4584.5349999999999</v>
      </c>
      <c r="GR138" t="s">
        <v>338</v>
      </c>
      <c r="GU138" t="s">
        <v>313</v>
      </c>
      <c r="GV138">
        <v>350.57299999999998</v>
      </c>
      <c r="GW138" t="s">
        <v>313</v>
      </c>
      <c r="GZ138" t="s">
        <v>313</v>
      </c>
      <c r="HA138">
        <v>19274.455999999998</v>
      </c>
      <c r="HB138" t="s">
        <v>339</v>
      </c>
      <c r="HE138" t="s">
        <v>313</v>
      </c>
      <c r="HF138">
        <v>3263.7269999999999</v>
      </c>
      <c r="HG138" t="s">
        <v>328</v>
      </c>
      <c r="HJ138" t="s">
        <v>313</v>
      </c>
      <c r="HK138">
        <v>4810.2629999999999</v>
      </c>
      <c r="HL138" t="s">
        <v>328</v>
      </c>
      <c r="HO138" t="s">
        <v>313</v>
      </c>
      <c r="HP138">
        <v>0</v>
      </c>
      <c r="HQ138" t="s">
        <v>328</v>
      </c>
      <c r="HR138">
        <v>26.21</v>
      </c>
      <c r="HS138">
        <v>102049.514</v>
      </c>
      <c r="HT138" t="s">
        <v>328</v>
      </c>
      <c r="HU138">
        <v>10338.133</v>
      </c>
      <c r="HV138" t="s">
        <v>340</v>
      </c>
      <c r="HY138" t="s">
        <v>313</v>
      </c>
      <c r="HZ138">
        <v>826.80600000000004</v>
      </c>
      <c r="IA138" t="s">
        <v>327</v>
      </c>
      <c r="ID138" t="s">
        <v>313</v>
      </c>
      <c r="IE138">
        <v>0</v>
      </c>
      <c r="IF138" t="s">
        <v>306</v>
      </c>
      <c r="IG138">
        <v>100</v>
      </c>
      <c r="IH138">
        <v>389352.58899999998</v>
      </c>
      <c r="II138" t="s">
        <v>306</v>
      </c>
      <c r="IJ138">
        <v>208.607</v>
      </c>
      <c r="IK138" t="s">
        <v>2332</v>
      </c>
      <c r="IN138" t="s">
        <v>313</v>
      </c>
    </row>
    <row r="139" spans="1:248">
      <c r="A139">
        <v>135</v>
      </c>
      <c r="B139" t="s">
        <v>1298</v>
      </c>
      <c r="C139" t="s">
        <v>1282</v>
      </c>
      <c r="D139" t="s">
        <v>1299</v>
      </c>
      <c r="E139" t="s">
        <v>1300</v>
      </c>
      <c r="F139" t="s">
        <v>1301</v>
      </c>
      <c r="G139" t="s">
        <v>522</v>
      </c>
      <c r="H139" t="s">
        <v>1302</v>
      </c>
      <c r="I139" t="s">
        <v>1287</v>
      </c>
      <c r="J139" t="s">
        <v>839</v>
      </c>
      <c r="K139" t="s">
        <v>313</v>
      </c>
      <c r="L139" t="s">
        <v>313</v>
      </c>
      <c r="M139">
        <v>137</v>
      </c>
      <c r="N139">
        <v>3489.07</v>
      </c>
      <c r="O139" t="s">
        <v>314</v>
      </c>
      <c r="R139" t="s">
        <v>313</v>
      </c>
      <c r="S139">
        <v>6247.6679999999997</v>
      </c>
      <c r="T139" t="s">
        <v>360</v>
      </c>
      <c r="W139" t="s">
        <v>313</v>
      </c>
      <c r="X139">
        <v>0</v>
      </c>
      <c r="Y139" t="s">
        <v>316</v>
      </c>
      <c r="Z139">
        <v>100</v>
      </c>
      <c r="AA139">
        <v>84183.987999999998</v>
      </c>
      <c r="AB139" t="s">
        <v>316</v>
      </c>
      <c r="AC139">
        <v>3956.9409999999998</v>
      </c>
      <c r="AD139" t="s">
        <v>317</v>
      </c>
      <c r="AG139" t="s">
        <v>313</v>
      </c>
      <c r="AH139">
        <v>1518.35</v>
      </c>
      <c r="AI139" t="s">
        <v>318</v>
      </c>
      <c r="AL139" t="s">
        <v>313</v>
      </c>
      <c r="AM139">
        <v>3556.0909999999999</v>
      </c>
      <c r="AN139" t="s">
        <v>361</v>
      </c>
      <c r="AQ139" t="s">
        <v>313</v>
      </c>
      <c r="AR139">
        <v>1559.6969999999999</v>
      </c>
      <c r="AS139" t="s">
        <v>320</v>
      </c>
      <c r="AV139" t="s">
        <v>313</v>
      </c>
      <c r="AW139">
        <v>2104.2979999999998</v>
      </c>
      <c r="AX139" t="s">
        <v>321</v>
      </c>
      <c r="BA139" t="s">
        <v>313</v>
      </c>
      <c r="BB139">
        <v>246.9</v>
      </c>
      <c r="BC139" t="s">
        <v>322</v>
      </c>
      <c r="BF139" t="s">
        <v>313</v>
      </c>
      <c r="BG139">
        <v>179.24600000000001</v>
      </c>
      <c r="BH139" t="s">
        <v>700</v>
      </c>
      <c r="BK139" t="s">
        <v>313</v>
      </c>
      <c r="BL139">
        <v>197.93299999999999</v>
      </c>
      <c r="BM139" t="s">
        <v>324</v>
      </c>
      <c r="BP139" t="s">
        <v>313</v>
      </c>
      <c r="BQ139">
        <v>5731.6409999999996</v>
      </c>
      <c r="BR139" t="s">
        <v>374</v>
      </c>
      <c r="BU139" t="s">
        <v>313</v>
      </c>
      <c r="BV139">
        <v>4052.4740000000002</v>
      </c>
      <c r="BW139" t="s">
        <v>326</v>
      </c>
      <c r="BZ139" t="s">
        <v>313</v>
      </c>
      <c r="CA139">
        <v>520.46100000000001</v>
      </c>
      <c r="CB139" t="s">
        <v>327</v>
      </c>
      <c r="CE139" t="s">
        <v>313</v>
      </c>
      <c r="CF139">
        <v>228.06100000000001</v>
      </c>
      <c r="CG139" t="s">
        <v>328</v>
      </c>
      <c r="CJ139" t="s">
        <v>313</v>
      </c>
      <c r="CK139">
        <v>4944.7700000000004</v>
      </c>
      <c r="CL139" t="s">
        <v>328</v>
      </c>
      <c r="CO139" t="s">
        <v>313</v>
      </c>
      <c r="CP139">
        <v>130.77799999999999</v>
      </c>
      <c r="CQ139" t="s">
        <v>329</v>
      </c>
      <c r="CT139" t="s">
        <v>313</v>
      </c>
      <c r="CU139">
        <v>0</v>
      </c>
      <c r="CV139" t="s">
        <v>313</v>
      </c>
      <c r="CW139">
        <v>0</v>
      </c>
      <c r="CX139">
        <v>7.9000000000000001E-2</v>
      </c>
      <c r="CY139" t="s">
        <v>313</v>
      </c>
      <c r="CZ139">
        <v>3809.3919999999998</v>
      </c>
      <c r="DA139" t="s">
        <v>313</v>
      </c>
      <c r="DD139" t="s">
        <v>313</v>
      </c>
      <c r="DE139">
        <v>835.63599999999997</v>
      </c>
      <c r="DF139" t="s">
        <v>330</v>
      </c>
      <c r="DI139" t="s">
        <v>313</v>
      </c>
      <c r="DJ139">
        <v>5837.1210000000001</v>
      </c>
      <c r="DK139" t="s">
        <v>306</v>
      </c>
      <c r="DN139" t="s">
        <v>313</v>
      </c>
      <c r="DO139">
        <v>551.50900000000001</v>
      </c>
      <c r="DP139" t="s">
        <v>354</v>
      </c>
      <c r="DS139" t="s">
        <v>313</v>
      </c>
      <c r="DT139">
        <v>0</v>
      </c>
      <c r="DU139" t="s">
        <v>332</v>
      </c>
      <c r="DV139">
        <v>98.325000000000003</v>
      </c>
      <c r="DW139">
        <v>82773.938999999998</v>
      </c>
      <c r="DX139" t="s">
        <v>332</v>
      </c>
      <c r="DY139">
        <v>3865.8820000000001</v>
      </c>
      <c r="DZ139" t="s">
        <v>328</v>
      </c>
      <c r="EC139" t="s">
        <v>313</v>
      </c>
      <c r="ED139">
        <v>0</v>
      </c>
      <c r="EE139" t="s">
        <v>306</v>
      </c>
      <c r="EF139">
        <v>100</v>
      </c>
      <c r="EG139">
        <v>84183.868000000002</v>
      </c>
      <c r="EH139" t="s">
        <v>306</v>
      </c>
      <c r="EI139">
        <v>927.78700000000003</v>
      </c>
      <c r="EJ139" t="s">
        <v>333</v>
      </c>
      <c r="EM139" t="s">
        <v>313</v>
      </c>
      <c r="EN139">
        <v>3763.817</v>
      </c>
      <c r="EO139" t="s">
        <v>334</v>
      </c>
      <c r="ER139" t="s">
        <v>313</v>
      </c>
      <c r="ES139">
        <v>4863.6790000000001</v>
      </c>
      <c r="ET139" t="s">
        <v>313</v>
      </c>
      <c r="EW139" t="s">
        <v>313</v>
      </c>
      <c r="EX139">
        <v>5993.63</v>
      </c>
      <c r="EY139" t="s">
        <v>313</v>
      </c>
      <c r="FB139" t="s">
        <v>313</v>
      </c>
      <c r="FC139">
        <v>5355.8459999999995</v>
      </c>
      <c r="FD139" t="s">
        <v>335</v>
      </c>
      <c r="FG139" t="s">
        <v>313</v>
      </c>
      <c r="FH139">
        <v>1524.011</v>
      </c>
      <c r="FI139" t="s">
        <v>328</v>
      </c>
      <c r="FL139" t="s">
        <v>313</v>
      </c>
      <c r="FM139">
        <v>4921.2209999999995</v>
      </c>
      <c r="FN139" t="s">
        <v>328</v>
      </c>
      <c r="FQ139" t="s">
        <v>313</v>
      </c>
      <c r="FR139">
        <v>4410.2169999999996</v>
      </c>
      <c r="FS139" t="s">
        <v>306</v>
      </c>
      <c r="FV139" t="s">
        <v>313</v>
      </c>
      <c r="FW139">
        <v>39.405000000000001</v>
      </c>
      <c r="FX139" t="s">
        <v>328</v>
      </c>
      <c r="GA139" t="s">
        <v>313</v>
      </c>
      <c r="GB139">
        <v>266.62900000000002</v>
      </c>
      <c r="GC139" t="s">
        <v>336</v>
      </c>
      <c r="GF139" t="s">
        <v>313</v>
      </c>
      <c r="GG139">
        <v>10628.029</v>
      </c>
      <c r="GH139" t="s">
        <v>328</v>
      </c>
      <c r="GK139" t="s">
        <v>313</v>
      </c>
      <c r="GL139">
        <v>521.096</v>
      </c>
      <c r="GM139" t="s">
        <v>337</v>
      </c>
      <c r="GP139" t="s">
        <v>313</v>
      </c>
      <c r="GQ139">
        <v>5792.9679999999998</v>
      </c>
      <c r="GR139" t="s">
        <v>338</v>
      </c>
      <c r="GU139" t="s">
        <v>313</v>
      </c>
      <c r="GV139">
        <v>0</v>
      </c>
      <c r="GW139" t="s">
        <v>313</v>
      </c>
      <c r="GX139">
        <v>0</v>
      </c>
      <c r="GY139">
        <v>4.1000000000000002E-2</v>
      </c>
      <c r="GZ139" t="s">
        <v>313</v>
      </c>
      <c r="HA139">
        <v>20275.315999999999</v>
      </c>
      <c r="HB139" t="s">
        <v>339</v>
      </c>
      <c r="HE139" t="s">
        <v>313</v>
      </c>
      <c r="HF139">
        <v>3634.998</v>
      </c>
      <c r="HG139" t="s">
        <v>328</v>
      </c>
      <c r="HJ139" t="s">
        <v>313</v>
      </c>
      <c r="HK139">
        <v>6016.4110000000001</v>
      </c>
      <c r="HL139" t="s">
        <v>328</v>
      </c>
      <c r="HO139" t="s">
        <v>313</v>
      </c>
      <c r="HP139">
        <v>769.80600000000004</v>
      </c>
      <c r="HQ139" t="s">
        <v>328</v>
      </c>
      <c r="HT139" t="s">
        <v>313</v>
      </c>
      <c r="HU139">
        <v>10041.361999999999</v>
      </c>
      <c r="HV139" t="s">
        <v>340</v>
      </c>
      <c r="HY139" t="s">
        <v>313</v>
      </c>
      <c r="HZ139">
        <v>1001.788</v>
      </c>
      <c r="IA139" t="s">
        <v>327</v>
      </c>
      <c r="ID139" t="s">
        <v>313</v>
      </c>
      <c r="IE139">
        <v>0</v>
      </c>
      <c r="IF139" t="s">
        <v>306</v>
      </c>
      <c r="IG139">
        <v>100</v>
      </c>
      <c r="IH139">
        <v>84183.987999999998</v>
      </c>
      <c r="II139" t="s">
        <v>306</v>
      </c>
      <c r="IJ139">
        <v>228.06100000000001</v>
      </c>
      <c r="IK139" t="s">
        <v>2332</v>
      </c>
      <c r="IN139" t="s">
        <v>313</v>
      </c>
    </row>
    <row r="140" spans="1:248">
      <c r="A140">
        <v>136</v>
      </c>
      <c r="B140" t="s">
        <v>1303</v>
      </c>
      <c r="C140" t="s">
        <v>1304</v>
      </c>
      <c r="D140" t="s">
        <v>1305</v>
      </c>
      <c r="E140" t="s">
        <v>1306</v>
      </c>
      <c r="F140" t="s">
        <v>1307</v>
      </c>
      <c r="G140" t="s">
        <v>522</v>
      </c>
      <c r="H140" t="s">
        <v>1308</v>
      </c>
      <c r="I140" t="s">
        <v>1309</v>
      </c>
      <c r="J140" t="s">
        <v>1170</v>
      </c>
      <c r="K140" t="s">
        <v>313</v>
      </c>
      <c r="L140" t="s">
        <v>313</v>
      </c>
      <c r="M140">
        <v>138</v>
      </c>
      <c r="N140">
        <v>4076.2020000000002</v>
      </c>
      <c r="O140" t="s">
        <v>314</v>
      </c>
      <c r="R140" t="s">
        <v>313</v>
      </c>
      <c r="S140">
        <v>6169.74</v>
      </c>
      <c r="T140" t="s">
        <v>360</v>
      </c>
      <c r="W140" t="s">
        <v>313</v>
      </c>
      <c r="X140">
        <v>0</v>
      </c>
      <c r="Y140" t="s">
        <v>316</v>
      </c>
      <c r="Z140">
        <v>100</v>
      </c>
      <c r="AA140">
        <v>685620.28300000005</v>
      </c>
      <c r="AB140" t="s">
        <v>316</v>
      </c>
      <c r="AC140">
        <v>4001.15</v>
      </c>
      <c r="AD140" t="s">
        <v>317</v>
      </c>
      <c r="AG140" t="s">
        <v>313</v>
      </c>
      <c r="AH140">
        <v>925.56899999999996</v>
      </c>
      <c r="AI140" t="s">
        <v>318</v>
      </c>
      <c r="AL140" t="s">
        <v>313</v>
      </c>
      <c r="AM140">
        <v>2554.91</v>
      </c>
      <c r="AN140" t="s">
        <v>372</v>
      </c>
      <c r="AQ140" t="s">
        <v>313</v>
      </c>
      <c r="AR140">
        <v>2266.7719999999999</v>
      </c>
      <c r="AS140" t="s">
        <v>320</v>
      </c>
      <c r="AV140" t="s">
        <v>313</v>
      </c>
      <c r="AW140">
        <v>2512.5439999999999</v>
      </c>
      <c r="AX140" t="s">
        <v>321</v>
      </c>
      <c r="BA140" t="s">
        <v>313</v>
      </c>
      <c r="BB140">
        <v>0</v>
      </c>
      <c r="BC140" t="s">
        <v>322</v>
      </c>
      <c r="BD140">
        <v>5.0010000000000003</v>
      </c>
      <c r="BE140">
        <v>34289.718000000001</v>
      </c>
      <c r="BF140" t="s">
        <v>322</v>
      </c>
      <c r="BG140">
        <v>3.6669999999999998</v>
      </c>
      <c r="BH140" t="s">
        <v>1310</v>
      </c>
      <c r="BK140" t="s">
        <v>313</v>
      </c>
      <c r="BL140">
        <v>403.42700000000002</v>
      </c>
      <c r="BM140" t="s">
        <v>324</v>
      </c>
      <c r="BP140" t="s">
        <v>313</v>
      </c>
      <c r="BQ140">
        <v>5296.5349999999999</v>
      </c>
      <c r="BR140" t="s">
        <v>374</v>
      </c>
      <c r="BU140" t="s">
        <v>313</v>
      </c>
      <c r="BV140">
        <v>3896.11</v>
      </c>
      <c r="BW140" t="s">
        <v>326</v>
      </c>
      <c r="BZ140" t="s">
        <v>313</v>
      </c>
      <c r="CA140">
        <v>0</v>
      </c>
      <c r="CB140" t="s">
        <v>327</v>
      </c>
      <c r="CC140">
        <v>12.617000000000001</v>
      </c>
      <c r="CD140">
        <v>86503.14</v>
      </c>
      <c r="CE140" t="s">
        <v>327</v>
      </c>
      <c r="CF140">
        <v>0</v>
      </c>
      <c r="CG140" t="s">
        <v>328</v>
      </c>
      <c r="CH140">
        <v>5.2370000000000001</v>
      </c>
      <c r="CI140">
        <v>35905.904999999999</v>
      </c>
      <c r="CJ140" t="s">
        <v>328</v>
      </c>
      <c r="CK140">
        <v>4431.9369999999999</v>
      </c>
      <c r="CL140" t="s">
        <v>328</v>
      </c>
      <c r="CO140" t="s">
        <v>313</v>
      </c>
      <c r="CP140">
        <v>0</v>
      </c>
      <c r="CQ140" t="s">
        <v>329</v>
      </c>
      <c r="CR140">
        <v>1.58</v>
      </c>
      <c r="CS140">
        <v>10831.227000000001</v>
      </c>
      <c r="CT140" t="s">
        <v>329</v>
      </c>
      <c r="CU140">
        <v>286.96300000000002</v>
      </c>
      <c r="CV140" t="s">
        <v>313</v>
      </c>
      <c r="CY140" t="s">
        <v>313</v>
      </c>
      <c r="CZ140">
        <v>3621.11</v>
      </c>
      <c r="DA140" t="s">
        <v>313</v>
      </c>
      <c r="DD140" t="s">
        <v>313</v>
      </c>
      <c r="DE140">
        <v>104.154</v>
      </c>
      <c r="DF140" t="s">
        <v>330</v>
      </c>
      <c r="DI140" t="s">
        <v>313</v>
      </c>
      <c r="DJ140">
        <v>5392.8959999999997</v>
      </c>
      <c r="DK140" t="s">
        <v>306</v>
      </c>
      <c r="DN140" t="s">
        <v>313</v>
      </c>
      <c r="DO140">
        <v>387.48</v>
      </c>
      <c r="DP140" t="s">
        <v>375</v>
      </c>
      <c r="DS140" t="s">
        <v>313</v>
      </c>
      <c r="DT140">
        <v>0</v>
      </c>
      <c r="DU140" t="s">
        <v>332</v>
      </c>
      <c r="DV140">
        <v>97.456999999999994</v>
      </c>
      <c r="DW140">
        <v>668188.03300000005</v>
      </c>
      <c r="DX140" t="s">
        <v>332</v>
      </c>
      <c r="DY140">
        <v>3628.7269999999999</v>
      </c>
      <c r="DZ140" t="s">
        <v>328</v>
      </c>
      <c r="EC140" t="s">
        <v>313</v>
      </c>
      <c r="ED140">
        <v>0</v>
      </c>
      <c r="EE140" t="s">
        <v>306</v>
      </c>
      <c r="EF140">
        <v>97.796999999999997</v>
      </c>
      <c r="EG140">
        <v>670518.97900000005</v>
      </c>
      <c r="EH140" t="s">
        <v>306</v>
      </c>
      <c r="EI140">
        <v>112.45699999999999</v>
      </c>
      <c r="EJ140" t="s">
        <v>333</v>
      </c>
      <c r="EM140" t="s">
        <v>313</v>
      </c>
      <c r="EN140">
        <v>4465.66</v>
      </c>
      <c r="EO140" t="s">
        <v>334</v>
      </c>
      <c r="ER140" t="s">
        <v>313</v>
      </c>
      <c r="ES140">
        <v>4622.0519999999997</v>
      </c>
      <c r="ET140" t="s">
        <v>313</v>
      </c>
      <c r="EW140" t="s">
        <v>313</v>
      </c>
      <c r="EX140">
        <v>5514.0990000000002</v>
      </c>
      <c r="EY140" t="s">
        <v>313</v>
      </c>
      <c r="FB140" t="s">
        <v>313</v>
      </c>
      <c r="FC140">
        <v>5279.3329999999996</v>
      </c>
      <c r="FD140" t="s">
        <v>376</v>
      </c>
      <c r="FG140" t="s">
        <v>313</v>
      </c>
      <c r="FH140">
        <v>1542.585</v>
      </c>
      <c r="FI140" t="s">
        <v>328</v>
      </c>
      <c r="FL140" t="s">
        <v>313</v>
      </c>
      <c r="FM140">
        <v>4694.7309999999998</v>
      </c>
      <c r="FN140" t="s">
        <v>328</v>
      </c>
      <c r="FQ140" t="s">
        <v>313</v>
      </c>
      <c r="FR140">
        <v>4508.6329999999998</v>
      </c>
      <c r="FS140" t="s">
        <v>306</v>
      </c>
      <c r="FV140" t="s">
        <v>313</v>
      </c>
      <c r="FW140">
        <v>305.36900000000003</v>
      </c>
      <c r="FX140" t="s">
        <v>328</v>
      </c>
      <c r="GA140" t="s">
        <v>313</v>
      </c>
      <c r="GB140">
        <v>488.06099999999998</v>
      </c>
      <c r="GC140" t="s">
        <v>336</v>
      </c>
      <c r="GF140" t="s">
        <v>313</v>
      </c>
      <c r="GG140">
        <v>9688.2800000000007</v>
      </c>
      <c r="GH140" t="s">
        <v>328</v>
      </c>
      <c r="GK140" t="s">
        <v>313</v>
      </c>
      <c r="GL140">
        <v>0</v>
      </c>
      <c r="GM140" t="s">
        <v>337</v>
      </c>
      <c r="GN140">
        <v>12.497</v>
      </c>
      <c r="GO140">
        <v>85679.361000000004</v>
      </c>
      <c r="GP140" t="s">
        <v>337</v>
      </c>
      <c r="GQ140">
        <v>5366.6409999999996</v>
      </c>
      <c r="GR140" t="s">
        <v>338</v>
      </c>
      <c r="GU140" t="s">
        <v>313</v>
      </c>
      <c r="GV140">
        <v>0</v>
      </c>
      <c r="GW140" t="s">
        <v>313</v>
      </c>
      <c r="GX140">
        <v>0.61099999999999999</v>
      </c>
      <c r="GY140">
        <v>4186.1239999999998</v>
      </c>
      <c r="GZ140" t="s">
        <v>313</v>
      </c>
      <c r="HA140">
        <v>20300.824000000001</v>
      </c>
      <c r="HB140" t="s">
        <v>339</v>
      </c>
      <c r="HE140" t="s">
        <v>313</v>
      </c>
      <c r="HF140">
        <v>2554.13</v>
      </c>
      <c r="HG140" t="s">
        <v>328</v>
      </c>
      <c r="HJ140" t="s">
        <v>313</v>
      </c>
      <c r="HK140">
        <v>5571.3729999999996</v>
      </c>
      <c r="HL140" t="s">
        <v>328</v>
      </c>
      <c r="HO140" t="s">
        <v>313</v>
      </c>
      <c r="HP140">
        <v>188.92500000000001</v>
      </c>
      <c r="HQ140" t="s">
        <v>328</v>
      </c>
      <c r="HT140" t="s">
        <v>313</v>
      </c>
      <c r="HU140">
        <v>9538.8410000000003</v>
      </c>
      <c r="HV140" t="s">
        <v>340</v>
      </c>
      <c r="HY140" t="s">
        <v>313</v>
      </c>
      <c r="HZ140">
        <v>219.767</v>
      </c>
      <c r="IA140" t="s">
        <v>327</v>
      </c>
      <c r="ID140" t="s">
        <v>313</v>
      </c>
      <c r="IE140">
        <v>0</v>
      </c>
      <c r="IF140" t="s">
        <v>306</v>
      </c>
      <c r="IG140">
        <v>99.578999999999994</v>
      </c>
      <c r="IH140">
        <v>682736.66899999999</v>
      </c>
      <c r="II140" t="s">
        <v>306</v>
      </c>
      <c r="IJ140">
        <v>0</v>
      </c>
      <c r="IK140" t="s">
        <v>2332</v>
      </c>
      <c r="IL140">
        <v>5.8360000000000003</v>
      </c>
      <c r="IM140">
        <v>40010.938999999998</v>
      </c>
      <c r="IN140" t="s">
        <v>2332</v>
      </c>
    </row>
    <row r="141" spans="1:248">
      <c r="A141">
        <v>137</v>
      </c>
      <c r="B141" t="s">
        <v>1311</v>
      </c>
      <c r="C141" t="s">
        <v>1304</v>
      </c>
      <c r="D141" t="s">
        <v>1312</v>
      </c>
      <c r="E141" t="s">
        <v>1313</v>
      </c>
      <c r="F141" t="s">
        <v>1314</v>
      </c>
      <c r="G141" t="s">
        <v>522</v>
      </c>
      <c r="H141" t="s">
        <v>1315</v>
      </c>
      <c r="I141" t="s">
        <v>1309</v>
      </c>
      <c r="J141" t="s">
        <v>839</v>
      </c>
      <c r="K141" t="s">
        <v>313</v>
      </c>
      <c r="L141" t="s">
        <v>313</v>
      </c>
      <c r="M141">
        <v>139</v>
      </c>
      <c r="N141">
        <v>4207.384</v>
      </c>
      <c r="O141" t="s">
        <v>314</v>
      </c>
      <c r="R141" t="s">
        <v>313</v>
      </c>
      <c r="S141">
        <v>6067.4880000000003</v>
      </c>
      <c r="T141" t="s">
        <v>360</v>
      </c>
      <c r="W141" t="s">
        <v>313</v>
      </c>
      <c r="X141">
        <v>0</v>
      </c>
      <c r="Y141" t="s">
        <v>316</v>
      </c>
      <c r="Z141">
        <v>100</v>
      </c>
      <c r="AA141">
        <v>79120.478000000003</v>
      </c>
      <c r="AB141" t="s">
        <v>316</v>
      </c>
      <c r="AC141">
        <v>4664.8729999999996</v>
      </c>
      <c r="AD141" t="s">
        <v>317</v>
      </c>
      <c r="AG141" t="s">
        <v>313</v>
      </c>
      <c r="AH141">
        <v>1677.1610000000001</v>
      </c>
      <c r="AI141" t="s">
        <v>318</v>
      </c>
      <c r="AL141" t="s">
        <v>313</v>
      </c>
      <c r="AM141">
        <v>2589.0639999999999</v>
      </c>
      <c r="AN141" t="s">
        <v>372</v>
      </c>
      <c r="AQ141" t="s">
        <v>313</v>
      </c>
      <c r="AR141">
        <v>2538.9549999999999</v>
      </c>
      <c r="AS141" t="s">
        <v>320</v>
      </c>
      <c r="AV141" t="s">
        <v>313</v>
      </c>
      <c r="AW141">
        <v>2989.2570000000001</v>
      </c>
      <c r="AX141" t="s">
        <v>321</v>
      </c>
      <c r="BA141" t="s">
        <v>313</v>
      </c>
      <c r="BB141">
        <v>268.16199999999998</v>
      </c>
      <c r="BC141" t="s">
        <v>322</v>
      </c>
      <c r="BF141" t="s">
        <v>313</v>
      </c>
      <c r="BG141">
        <v>116.383</v>
      </c>
      <c r="BH141" t="s">
        <v>1310</v>
      </c>
      <c r="BK141" t="s">
        <v>313</v>
      </c>
      <c r="BL141">
        <v>424.74700000000001</v>
      </c>
      <c r="BM141" t="s">
        <v>324</v>
      </c>
      <c r="BP141" t="s">
        <v>313</v>
      </c>
      <c r="BQ141">
        <v>6070.5230000000001</v>
      </c>
      <c r="BR141" t="s">
        <v>374</v>
      </c>
      <c r="BU141" t="s">
        <v>313</v>
      </c>
      <c r="BV141">
        <v>4621.0280000000002</v>
      </c>
      <c r="BW141" t="s">
        <v>326</v>
      </c>
      <c r="BZ141" t="s">
        <v>313</v>
      </c>
      <c r="CA141">
        <v>405.40699999999998</v>
      </c>
      <c r="CB141" t="s">
        <v>327</v>
      </c>
      <c r="CE141" t="s">
        <v>313</v>
      </c>
      <c r="CF141">
        <v>254.553</v>
      </c>
      <c r="CG141" t="s">
        <v>328</v>
      </c>
      <c r="CJ141" t="s">
        <v>313</v>
      </c>
      <c r="CK141">
        <v>5201.3879999999999</v>
      </c>
      <c r="CL141" t="s">
        <v>328</v>
      </c>
      <c r="CO141" t="s">
        <v>313</v>
      </c>
      <c r="CP141">
        <v>257.50200000000001</v>
      </c>
      <c r="CQ141" t="s">
        <v>329</v>
      </c>
      <c r="CT141" t="s">
        <v>313</v>
      </c>
      <c r="CU141">
        <v>585.851</v>
      </c>
      <c r="CV141" t="s">
        <v>313</v>
      </c>
      <c r="CY141" t="s">
        <v>313</v>
      </c>
      <c r="CZ141">
        <v>4352.4849999999997</v>
      </c>
      <c r="DA141" t="s">
        <v>313</v>
      </c>
      <c r="DD141" t="s">
        <v>313</v>
      </c>
      <c r="DE141">
        <v>596.99</v>
      </c>
      <c r="DF141" t="s">
        <v>347</v>
      </c>
      <c r="DI141" t="s">
        <v>313</v>
      </c>
      <c r="DJ141">
        <v>6166.8069999999998</v>
      </c>
      <c r="DK141" t="s">
        <v>306</v>
      </c>
      <c r="DN141" t="s">
        <v>313</v>
      </c>
      <c r="DO141">
        <v>425.60399999999998</v>
      </c>
      <c r="DP141" t="s">
        <v>375</v>
      </c>
      <c r="DS141" t="s">
        <v>313</v>
      </c>
      <c r="DT141">
        <v>0</v>
      </c>
      <c r="DU141" t="s">
        <v>332</v>
      </c>
      <c r="DV141">
        <v>99.569000000000003</v>
      </c>
      <c r="DW141">
        <v>78779.686000000002</v>
      </c>
      <c r="DX141" t="s">
        <v>332</v>
      </c>
      <c r="DY141">
        <v>4372.2730000000001</v>
      </c>
      <c r="DZ141" t="s">
        <v>328</v>
      </c>
      <c r="EC141" t="s">
        <v>313</v>
      </c>
      <c r="ED141">
        <v>0</v>
      </c>
      <c r="EE141" t="s">
        <v>306</v>
      </c>
      <c r="EF141">
        <v>100</v>
      </c>
      <c r="EG141">
        <v>79120.460999999996</v>
      </c>
      <c r="EH141" t="s">
        <v>306</v>
      </c>
      <c r="EI141">
        <v>596.80700000000002</v>
      </c>
      <c r="EJ141" t="s">
        <v>333</v>
      </c>
      <c r="EM141" t="s">
        <v>313</v>
      </c>
      <c r="EN141">
        <v>4785.9830000000002</v>
      </c>
      <c r="EO141" t="s">
        <v>334</v>
      </c>
      <c r="ER141" t="s">
        <v>313</v>
      </c>
      <c r="ES141">
        <v>5370.2389999999996</v>
      </c>
      <c r="ET141" t="s">
        <v>313</v>
      </c>
      <c r="EW141" t="s">
        <v>313</v>
      </c>
      <c r="EX141">
        <v>6286.4650000000001</v>
      </c>
      <c r="EY141" t="s">
        <v>313</v>
      </c>
      <c r="FB141" t="s">
        <v>313</v>
      </c>
      <c r="FC141">
        <v>5475.56</v>
      </c>
      <c r="FD141" t="s">
        <v>376</v>
      </c>
      <c r="FG141" t="s">
        <v>313</v>
      </c>
      <c r="FH141">
        <v>2200.4250000000002</v>
      </c>
      <c r="FI141" t="s">
        <v>328</v>
      </c>
      <c r="FL141" t="s">
        <v>313</v>
      </c>
      <c r="FM141">
        <v>5439.8310000000001</v>
      </c>
      <c r="FN141" t="s">
        <v>328</v>
      </c>
      <c r="FQ141" t="s">
        <v>313</v>
      </c>
      <c r="FR141">
        <v>5151.8710000000001</v>
      </c>
      <c r="FS141" t="s">
        <v>306</v>
      </c>
      <c r="FV141" t="s">
        <v>313</v>
      </c>
      <c r="FW141">
        <v>582.66499999999996</v>
      </c>
      <c r="FX141" t="s">
        <v>328</v>
      </c>
      <c r="GA141" t="s">
        <v>313</v>
      </c>
      <c r="GB141">
        <v>651.63199999999995</v>
      </c>
      <c r="GC141" t="s">
        <v>336</v>
      </c>
      <c r="GF141" t="s">
        <v>313</v>
      </c>
      <c r="GG141">
        <v>10480.038</v>
      </c>
      <c r="GH141" t="s">
        <v>328</v>
      </c>
      <c r="GK141" t="s">
        <v>313</v>
      </c>
      <c r="GL141">
        <v>407.73899999999998</v>
      </c>
      <c r="GM141" t="s">
        <v>337</v>
      </c>
      <c r="GP141" t="s">
        <v>313</v>
      </c>
      <c r="GQ141">
        <v>6140.56</v>
      </c>
      <c r="GR141" t="s">
        <v>338</v>
      </c>
      <c r="GU141" t="s">
        <v>313</v>
      </c>
      <c r="GV141">
        <v>0</v>
      </c>
      <c r="GW141" t="s">
        <v>313</v>
      </c>
      <c r="GX141">
        <v>0</v>
      </c>
      <c r="GY141">
        <v>1.7000000000000001E-2</v>
      </c>
      <c r="GZ141" t="s">
        <v>313</v>
      </c>
      <c r="HA141">
        <v>20992.12</v>
      </c>
      <c r="HB141" t="s">
        <v>339</v>
      </c>
      <c r="HE141" t="s">
        <v>313</v>
      </c>
      <c r="HF141">
        <v>3328.1619999999998</v>
      </c>
      <c r="HG141" t="s">
        <v>328</v>
      </c>
      <c r="HJ141" t="s">
        <v>313</v>
      </c>
      <c r="HK141">
        <v>6345.2049999999999</v>
      </c>
      <c r="HL141" t="s">
        <v>328</v>
      </c>
      <c r="HO141" t="s">
        <v>313</v>
      </c>
      <c r="HP141">
        <v>918.50599999999997</v>
      </c>
      <c r="HQ141" t="s">
        <v>328</v>
      </c>
      <c r="HT141" t="s">
        <v>313</v>
      </c>
      <c r="HU141">
        <v>9547.7669999999998</v>
      </c>
      <c r="HV141" t="s">
        <v>340</v>
      </c>
      <c r="HY141" t="s">
        <v>313</v>
      </c>
      <c r="HZ141">
        <v>957.54399999999998</v>
      </c>
      <c r="IA141" t="s">
        <v>327</v>
      </c>
      <c r="ID141" t="s">
        <v>313</v>
      </c>
      <c r="IE141">
        <v>0</v>
      </c>
      <c r="IF141" t="s">
        <v>306</v>
      </c>
      <c r="IG141">
        <v>100</v>
      </c>
      <c r="IH141">
        <v>79120.478000000003</v>
      </c>
      <c r="II141" t="s">
        <v>306</v>
      </c>
      <c r="IJ141">
        <v>254.553</v>
      </c>
      <c r="IK141" t="s">
        <v>2332</v>
      </c>
      <c r="IN141" t="s">
        <v>313</v>
      </c>
    </row>
    <row r="142" spans="1:248">
      <c r="A142">
        <v>138</v>
      </c>
      <c r="B142" t="s">
        <v>1316</v>
      </c>
      <c r="C142" t="s">
        <v>1317</v>
      </c>
      <c r="D142" t="s">
        <v>703</v>
      </c>
      <c r="E142" t="s">
        <v>1318</v>
      </c>
      <c r="F142" t="s">
        <v>1319</v>
      </c>
      <c r="G142" t="s">
        <v>522</v>
      </c>
      <c r="H142" t="s">
        <v>1320</v>
      </c>
      <c r="I142" t="s">
        <v>313</v>
      </c>
      <c r="J142" t="s">
        <v>346</v>
      </c>
      <c r="K142" t="s">
        <v>313</v>
      </c>
      <c r="L142" t="s">
        <v>313</v>
      </c>
      <c r="M142">
        <v>140</v>
      </c>
      <c r="N142">
        <v>13282.286</v>
      </c>
      <c r="O142" t="s">
        <v>314</v>
      </c>
      <c r="R142" t="s">
        <v>313</v>
      </c>
      <c r="S142">
        <v>646.84299999999996</v>
      </c>
      <c r="T142" t="s">
        <v>483</v>
      </c>
      <c r="W142" t="s">
        <v>313</v>
      </c>
      <c r="X142">
        <v>0</v>
      </c>
      <c r="Y142" t="s">
        <v>316</v>
      </c>
      <c r="Z142">
        <v>100</v>
      </c>
      <c r="AA142">
        <v>2706.395</v>
      </c>
      <c r="AB142" t="s">
        <v>316</v>
      </c>
      <c r="AC142">
        <v>7689.5309999999999</v>
      </c>
      <c r="AD142" t="s">
        <v>524</v>
      </c>
      <c r="AG142" t="s">
        <v>313</v>
      </c>
      <c r="AH142">
        <v>2793.4780000000001</v>
      </c>
      <c r="AI142" t="s">
        <v>600</v>
      </c>
      <c r="AL142" t="s">
        <v>313</v>
      </c>
      <c r="AM142">
        <v>3352.835</v>
      </c>
      <c r="AN142" t="s">
        <v>319</v>
      </c>
      <c r="AQ142" t="s">
        <v>313</v>
      </c>
      <c r="AR142">
        <v>4557.018</v>
      </c>
      <c r="AS142" t="s">
        <v>526</v>
      </c>
      <c r="AV142" t="s">
        <v>313</v>
      </c>
      <c r="AW142">
        <v>4436.1540000000005</v>
      </c>
      <c r="AX142" t="s">
        <v>306</v>
      </c>
      <c r="BA142" t="s">
        <v>313</v>
      </c>
      <c r="BB142">
        <v>292.13200000000001</v>
      </c>
      <c r="BC142" t="s">
        <v>322</v>
      </c>
      <c r="BF142" t="s">
        <v>313</v>
      </c>
      <c r="BG142">
        <v>55.863999999999997</v>
      </c>
      <c r="BH142" t="s">
        <v>1179</v>
      </c>
      <c r="BK142" t="s">
        <v>313</v>
      </c>
      <c r="BL142">
        <v>5124.5039999999999</v>
      </c>
      <c r="BM142" t="s">
        <v>540</v>
      </c>
      <c r="BP142" t="s">
        <v>313</v>
      </c>
      <c r="BQ142">
        <v>5930.0129999999999</v>
      </c>
      <c r="BR142" t="s">
        <v>374</v>
      </c>
      <c r="BU142" t="s">
        <v>313</v>
      </c>
      <c r="BV142">
        <v>5258.65</v>
      </c>
      <c r="BW142" t="s">
        <v>602</v>
      </c>
      <c r="BZ142" t="s">
        <v>313</v>
      </c>
      <c r="CA142">
        <v>2396.1590000000001</v>
      </c>
      <c r="CB142" t="s">
        <v>561</v>
      </c>
      <c r="CE142" t="s">
        <v>313</v>
      </c>
      <c r="CF142">
        <v>290.95100000000002</v>
      </c>
      <c r="CG142" t="s">
        <v>328</v>
      </c>
      <c r="CJ142" t="s">
        <v>313</v>
      </c>
      <c r="CK142">
        <v>4995.4170000000004</v>
      </c>
      <c r="CL142" t="s">
        <v>328</v>
      </c>
      <c r="CO142" t="s">
        <v>313</v>
      </c>
      <c r="CP142">
        <v>1601.021</v>
      </c>
      <c r="CQ142" t="s">
        <v>528</v>
      </c>
      <c r="CT142" t="s">
        <v>313</v>
      </c>
      <c r="CU142">
        <v>3113.7310000000002</v>
      </c>
      <c r="CV142" t="s">
        <v>313</v>
      </c>
      <c r="CY142" t="s">
        <v>313</v>
      </c>
      <c r="CZ142">
        <v>5444.3249999999998</v>
      </c>
      <c r="DA142" t="s">
        <v>313</v>
      </c>
      <c r="DD142" t="s">
        <v>313</v>
      </c>
      <c r="DE142">
        <v>60.124000000000002</v>
      </c>
      <c r="DF142" t="s">
        <v>603</v>
      </c>
      <c r="DI142" t="s">
        <v>313</v>
      </c>
      <c r="DJ142">
        <v>5828.3209999999999</v>
      </c>
      <c r="DK142" t="s">
        <v>341</v>
      </c>
      <c r="DN142" t="s">
        <v>313</v>
      </c>
      <c r="DO142">
        <v>1900.5</v>
      </c>
      <c r="DP142" t="s">
        <v>418</v>
      </c>
      <c r="DS142" t="s">
        <v>313</v>
      </c>
      <c r="DT142">
        <v>0.50700000000000001</v>
      </c>
      <c r="DU142" t="s">
        <v>332</v>
      </c>
      <c r="DX142" t="s">
        <v>313</v>
      </c>
      <c r="DY142">
        <v>5526.6189999999997</v>
      </c>
      <c r="DZ142" t="s">
        <v>328</v>
      </c>
      <c r="EC142" t="s">
        <v>313</v>
      </c>
      <c r="ED142">
        <v>10903.83</v>
      </c>
      <c r="EE142" t="s">
        <v>306</v>
      </c>
      <c r="EH142" t="s">
        <v>313</v>
      </c>
      <c r="EI142">
        <v>35.307000000000002</v>
      </c>
      <c r="EJ142" t="s">
        <v>333</v>
      </c>
      <c r="EM142" t="s">
        <v>313</v>
      </c>
      <c r="EN142">
        <v>5814.7629999999999</v>
      </c>
      <c r="EO142" t="s">
        <v>494</v>
      </c>
      <c r="ER142" t="s">
        <v>313</v>
      </c>
      <c r="ES142">
        <v>3686.71</v>
      </c>
      <c r="ET142" t="s">
        <v>313</v>
      </c>
      <c r="EW142" t="s">
        <v>313</v>
      </c>
      <c r="EX142">
        <v>5618.8580000000002</v>
      </c>
      <c r="EY142" t="s">
        <v>313</v>
      </c>
      <c r="FB142" t="s">
        <v>313</v>
      </c>
      <c r="FC142">
        <v>6521.4269999999997</v>
      </c>
      <c r="FD142" t="s">
        <v>306</v>
      </c>
      <c r="FG142" t="s">
        <v>313</v>
      </c>
      <c r="FH142">
        <v>10073.843999999999</v>
      </c>
      <c r="FI142" t="s">
        <v>328</v>
      </c>
      <c r="FL142" t="s">
        <v>313</v>
      </c>
      <c r="FM142">
        <v>1648.16</v>
      </c>
      <c r="FN142" t="s">
        <v>328</v>
      </c>
      <c r="FQ142" t="s">
        <v>313</v>
      </c>
      <c r="FR142">
        <v>181.066</v>
      </c>
      <c r="FS142" t="s">
        <v>321</v>
      </c>
      <c r="FV142" t="s">
        <v>313</v>
      </c>
      <c r="FW142">
        <v>1334.502</v>
      </c>
      <c r="FX142" t="s">
        <v>328</v>
      </c>
      <c r="GA142" t="s">
        <v>313</v>
      </c>
      <c r="GB142">
        <v>5267.1509999999998</v>
      </c>
      <c r="GC142" t="s">
        <v>529</v>
      </c>
      <c r="GF142" t="s">
        <v>313</v>
      </c>
      <c r="GG142">
        <v>5946.6369999999997</v>
      </c>
      <c r="GH142" t="s">
        <v>328</v>
      </c>
      <c r="GK142" t="s">
        <v>313</v>
      </c>
      <c r="GL142">
        <v>4318.6350000000002</v>
      </c>
      <c r="GM142" t="s">
        <v>416</v>
      </c>
      <c r="GP142" t="s">
        <v>313</v>
      </c>
      <c r="GQ142">
        <v>5599.027</v>
      </c>
      <c r="GR142" t="s">
        <v>530</v>
      </c>
      <c r="GU142" t="s">
        <v>313</v>
      </c>
      <c r="GV142">
        <v>0</v>
      </c>
      <c r="GW142" t="s">
        <v>313</v>
      </c>
      <c r="GX142">
        <v>91.864999999999995</v>
      </c>
      <c r="GY142">
        <v>2486.2330000000002</v>
      </c>
      <c r="GZ142" t="s">
        <v>313</v>
      </c>
      <c r="HA142">
        <v>13718.550999999999</v>
      </c>
      <c r="HB142" t="s">
        <v>339</v>
      </c>
      <c r="HE142" t="s">
        <v>313</v>
      </c>
      <c r="HF142">
        <v>1961.4849999999999</v>
      </c>
      <c r="HG142" t="s">
        <v>328</v>
      </c>
      <c r="HJ142" t="s">
        <v>313</v>
      </c>
      <c r="HK142">
        <v>5526.8459999999995</v>
      </c>
      <c r="HL142" t="s">
        <v>328</v>
      </c>
      <c r="HO142" t="s">
        <v>313</v>
      </c>
      <c r="HP142">
        <v>1019.659</v>
      </c>
      <c r="HQ142" t="s">
        <v>328</v>
      </c>
      <c r="HT142" t="s">
        <v>313</v>
      </c>
      <c r="HU142">
        <v>21429.936000000002</v>
      </c>
      <c r="HV142" t="s">
        <v>340</v>
      </c>
      <c r="HY142" t="s">
        <v>313</v>
      </c>
      <c r="HZ142">
        <v>1150.3720000000001</v>
      </c>
      <c r="IA142" t="s">
        <v>531</v>
      </c>
      <c r="ID142" t="s">
        <v>313</v>
      </c>
      <c r="IE142">
        <v>6045.3450000000003</v>
      </c>
      <c r="IF142" t="s">
        <v>306</v>
      </c>
      <c r="II142" t="s">
        <v>313</v>
      </c>
      <c r="IJ142">
        <v>167.251</v>
      </c>
      <c r="IK142" t="s">
        <v>2332</v>
      </c>
      <c r="IN142" t="s">
        <v>313</v>
      </c>
    </row>
    <row r="143" spans="1:248">
      <c r="A143">
        <v>139</v>
      </c>
      <c r="B143" t="s">
        <v>1321</v>
      </c>
      <c r="C143" t="s">
        <v>1322</v>
      </c>
      <c r="D143" t="s">
        <v>1323</v>
      </c>
      <c r="E143" t="s">
        <v>1324</v>
      </c>
      <c r="F143" t="s">
        <v>1325</v>
      </c>
      <c r="G143" t="s">
        <v>522</v>
      </c>
      <c r="H143" t="s">
        <v>1326</v>
      </c>
      <c r="I143" t="s">
        <v>1327</v>
      </c>
      <c r="J143" t="s">
        <v>1170</v>
      </c>
      <c r="K143" t="s">
        <v>313</v>
      </c>
      <c r="L143" t="s">
        <v>313</v>
      </c>
      <c r="M143">
        <v>141</v>
      </c>
      <c r="N143">
        <v>12835.14</v>
      </c>
      <c r="O143" t="s">
        <v>314</v>
      </c>
      <c r="R143" t="s">
        <v>313</v>
      </c>
      <c r="S143">
        <v>784.21500000000003</v>
      </c>
      <c r="T143" t="s">
        <v>315</v>
      </c>
      <c r="W143" t="s">
        <v>313</v>
      </c>
      <c r="X143">
        <v>0</v>
      </c>
      <c r="Y143" t="s">
        <v>316</v>
      </c>
      <c r="Z143">
        <v>100</v>
      </c>
      <c r="AA143">
        <v>25132.634999999998</v>
      </c>
      <c r="AB143" t="s">
        <v>316</v>
      </c>
      <c r="AC143">
        <v>7313.7929999999997</v>
      </c>
      <c r="AD143" t="s">
        <v>317</v>
      </c>
      <c r="AG143" t="s">
        <v>313</v>
      </c>
      <c r="AH143">
        <v>1995.6410000000001</v>
      </c>
      <c r="AI143" t="s">
        <v>600</v>
      </c>
      <c r="AL143" t="s">
        <v>313</v>
      </c>
      <c r="AM143">
        <v>2803.848</v>
      </c>
      <c r="AN143" t="s">
        <v>319</v>
      </c>
      <c r="AQ143" t="s">
        <v>313</v>
      </c>
      <c r="AR143">
        <v>3752.4340000000002</v>
      </c>
      <c r="AS143" t="s">
        <v>616</v>
      </c>
      <c r="AV143" t="s">
        <v>313</v>
      </c>
      <c r="AW143">
        <v>3328.444</v>
      </c>
      <c r="AX143" t="s">
        <v>306</v>
      </c>
      <c r="BA143" t="s">
        <v>313</v>
      </c>
      <c r="BB143">
        <v>799.98099999999999</v>
      </c>
      <c r="BC143" t="s">
        <v>322</v>
      </c>
      <c r="BF143" t="s">
        <v>313</v>
      </c>
      <c r="BG143">
        <v>110.584</v>
      </c>
      <c r="BH143" t="s">
        <v>1142</v>
      </c>
      <c r="BK143" t="s">
        <v>313</v>
      </c>
      <c r="BL143">
        <v>4106.7709999999997</v>
      </c>
      <c r="BM143" t="s">
        <v>540</v>
      </c>
      <c r="BP143" t="s">
        <v>313</v>
      </c>
      <c r="BQ143">
        <v>5286.9939999999997</v>
      </c>
      <c r="BR143" t="s">
        <v>374</v>
      </c>
      <c r="BU143" t="s">
        <v>313</v>
      </c>
      <c r="BV143">
        <v>4245.2340000000004</v>
      </c>
      <c r="BW143" t="s">
        <v>541</v>
      </c>
      <c r="BZ143" t="s">
        <v>313</v>
      </c>
      <c r="CA143">
        <v>2167.2689999999998</v>
      </c>
      <c r="CB143" t="s">
        <v>561</v>
      </c>
      <c r="CE143" t="s">
        <v>313</v>
      </c>
      <c r="CF143">
        <v>0</v>
      </c>
      <c r="CG143" t="s">
        <v>328</v>
      </c>
      <c r="CH143">
        <v>0</v>
      </c>
      <c r="CI143">
        <v>8.0000000000000002E-3</v>
      </c>
      <c r="CJ143" t="s">
        <v>328</v>
      </c>
      <c r="CK143">
        <v>3924.857</v>
      </c>
      <c r="CL143" t="s">
        <v>328</v>
      </c>
      <c r="CO143" t="s">
        <v>313</v>
      </c>
      <c r="CP143">
        <v>2508.5859999999998</v>
      </c>
      <c r="CQ143" t="s">
        <v>528</v>
      </c>
      <c r="CT143" t="s">
        <v>313</v>
      </c>
      <c r="CU143">
        <v>4205.2079999999996</v>
      </c>
      <c r="CV143" t="s">
        <v>313</v>
      </c>
      <c r="CY143" t="s">
        <v>313</v>
      </c>
      <c r="CZ143">
        <v>4805.6329999999998</v>
      </c>
      <c r="DA143" t="s">
        <v>313</v>
      </c>
      <c r="DD143" t="s">
        <v>313</v>
      </c>
      <c r="DE143">
        <v>373.11599999999999</v>
      </c>
      <c r="DF143" t="s">
        <v>347</v>
      </c>
      <c r="DI143" t="s">
        <v>313</v>
      </c>
      <c r="DJ143">
        <v>5172.3059999999996</v>
      </c>
      <c r="DK143" t="s">
        <v>341</v>
      </c>
      <c r="DN143" t="s">
        <v>313</v>
      </c>
      <c r="DO143">
        <v>713.96400000000006</v>
      </c>
      <c r="DP143" t="s">
        <v>418</v>
      </c>
      <c r="DS143" t="s">
        <v>313</v>
      </c>
      <c r="DT143">
        <v>0</v>
      </c>
      <c r="DU143" t="s">
        <v>332</v>
      </c>
      <c r="DV143">
        <v>100</v>
      </c>
      <c r="DW143">
        <v>25132.634999999998</v>
      </c>
      <c r="DX143" t="s">
        <v>332</v>
      </c>
      <c r="DY143">
        <v>4769.2</v>
      </c>
      <c r="DZ143" t="s">
        <v>328</v>
      </c>
      <c r="EC143" t="s">
        <v>313</v>
      </c>
      <c r="ED143">
        <v>10165.736000000001</v>
      </c>
      <c r="EE143" t="s">
        <v>306</v>
      </c>
      <c r="EH143" t="s">
        <v>313</v>
      </c>
      <c r="EI143">
        <v>44.411000000000001</v>
      </c>
      <c r="EJ143" t="s">
        <v>333</v>
      </c>
      <c r="EM143" t="s">
        <v>313</v>
      </c>
      <c r="EN143">
        <v>4629.8969999999999</v>
      </c>
      <c r="EO143" t="s">
        <v>494</v>
      </c>
      <c r="ER143" t="s">
        <v>313</v>
      </c>
      <c r="ES143">
        <v>3136.0909999999999</v>
      </c>
      <c r="ET143" t="s">
        <v>313</v>
      </c>
      <c r="EW143" t="s">
        <v>313</v>
      </c>
      <c r="EX143">
        <v>4919.6750000000002</v>
      </c>
      <c r="EY143" t="s">
        <v>313</v>
      </c>
      <c r="FB143" t="s">
        <v>313</v>
      </c>
      <c r="FC143">
        <v>6378.1310000000003</v>
      </c>
      <c r="FD143" t="s">
        <v>306</v>
      </c>
      <c r="FG143" t="s">
        <v>313</v>
      </c>
      <c r="FH143">
        <v>9325.2049999999999</v>
      </c>
      <c r="FI143" t="s">
        <v>328</v>
      </c>
      <c r="FL143" t="s">
        <v>313</v>
      </c>
      <c r="FM143">
        <v>2434.92</v>
      </c>
      <c r="FN143" t="s">
        <v>328</v>
      </c>
      <c r="FQ143" t="s">
        <v>313</v>
      </c>
      <c r="FR143">
        <v>695.49300000000005</v>
      </c>
      <c r="FS143" t="s">
        <v>349</v>
      </c>
      <c r="FV143" t="s">
        <v>313</v>
      </c>
      <c r="FW143">
        <v>678.90700000000004</v>
      </c>
      <c r="FX143" t="s">
        <v>328</v>
      </c>
      <c r="GA143" t="s">
        <v>313</v>
      </c>
      <c r="GB143">
        <v>4276.3310000000001</v>
      </c>
      <c r="GC143" t="s">
        <v>529</v>
      </c>
      <c r="GF143" t="s">
        <v>313</v>
      </c>
      <c r="GG143">
        <v>4744.384</v>
      </c>
      <c r="GH143" t="s">
        <v>328</v>
      </c>
      <c r="GK143" t="s">
        <v>313</v>
      </c>
      <c r="GL143">
        <v>4306.2420000000002</v>
      </c>
      <c r="GM143" t="s">
        <v>416</v>
      </c>
      <c r="GP143" t="s">
        <v>313</v>
      </c>
      <c r="GQ143">
        <v>4930.1840000000002</v>
      </c>
      <c r="GR143" t="s">
        <v>530</v>
      </c>
      <c r="GU143" t="s">
        <v>313</v>
      </c>
      <c r="GV143">
        <v>0</v>
      </c>
      <c r="GW143" t="s">
        <v>313</v>
      </c>
      <c r="GZ143" t="s">
        <v>313</v>
      </c>
      <c r="HA143">
        <v>14754.166999999999</v>
      </c>
      <c r="HB143" t="s">
        <v>339</v>
      </c>
      <c r="HE143" t="s">
        <v>313</v>
      </c>
      <c r="HF143">
        <v>2627.7310000000002</v>
      </c>
      <c r="HG143" t="s">
        <v>328</v>
      </c>
      <c r="HJ143" t="s">
        <v>313</v>
      </c>
      <c r="HK143">
        <v>4892.174</v>
      </c>
      <c r="HL143" t="s">
        <v>328</v>
      </c>
      <c r="HO143" t="s">
        <v>313</v>
      </c>
      <c r="HP143">
        <v>407.65199999999999</v>
      </c>
      <c r="HQ143" t="s">
        <v>328</v>
      </c>
      <c r="HT143" t="s">
        <v>313</v>
      </c>
      <c r="HU143">
        <v>20424.175999999999</v>
      </c>
      <c r="HV143" t="s">
        <v>340</v>
      </c>
      <c r="HY143" t="s">
        <v>313</v>
      </c>
      <c r="HZ143">
        <v>2069.402</v>
      </c>
      <c r="IA143" t="s">
        <v>531</v>
      </c>
      <c r="ID143" t="s">
        <v>313</v>
      </c>
      <c r="IE143">
        <v>5328.2049999999999</v>
      </c>
      <c r="IF143" t="s">
        <v>306</v>
      </c>
      <c r="II143" t="s">
        <v>313</v>
      </c>
      <c r="IJ143">
        <v>0</v>
      </c>
      <c r="IK143" t="s">
        <v>2332</v>
      </c>
      <c r="IL143">
        <v>50.737000000000002</v>
      </c>
      <c r="IM143">
        <v>12751.458000000001</v>
      </c>
      <c r="IN143" t="s">
        <v>2332</v>
      </c>
    </row>
    <row r="144" spans="1:248">
      <c r="A144">
        <v>140</v>
      </c>
      <c r="B144" t="s">
        <v>1328</v>
      </c>
      <c r="C144" t="s">
        <v>1322</v>
      </c>
      <c r="D144" t="s">
        <v>1236</v>
      </c>
      <c r="E144" t="s">
        <v>1329</v>
      </c>
      <c r="F144" t="s">
        <v>1330</v>
      </c>
      <c r="G144" t="s">
        <v>522</v>
      </c>
      <c r="H144" t="s">
        <v>1331</v>
      </c>
      <c r="I144" t="s">
        <v>1327</v>
      </c>
      <c r="J144" t="s">
        <v>839</v>
      </c>
      <c r="K144" t="s">
        <v>313</v>
      </c>
      <c r="L144" t="s">
        <v>313</v>
      </c>
      <c r="M144">
        <v>142</v>
      </c>
      <c r="N144">
        <v>13095.147000000001</v>
      </c>
      <c r="O144" t="s">
        <v>314</v>
      </c>
      <c r="R144" t="s">
        <v>313</v>
      </c>
      <c r="S144">
        <v>1072.2139999999999</v>
      </c>
      <c r="T144" t="s">
        <v>315</v>
      </c>
      <c r="W144" t="s">
        <v>313</v>
      </c>
      <c r="X144">
        <v>0</v>
      </c>
      <c r="Y144" t="s">
        <v>316</v>
      </c>
      <c r="Z144">
        <v>100</v>
      </c>
      <c r="AA144">
        <v>2594.886</v>
      </c>
      <c r="AB144" t="s">
        <v>316</v>
      </c>
      <c r="AC144">
        <v>7571.8639999999996</v>
      </c>
      <c r="AD144" t="s">
        <v>317</v>
      </c>
      <c r="AG144" t="s">
        <v>313</v>
      </c>
      <c r="AH144">
        <v>1930.6120000000001</v>
      </c>
      <c r="AI144" t="s">
        <v>600</v>
      </c>
      <c r="AL144" t="s">
        <v>313</v>
      </c>
      <c r="AM144">
        <v>3056.32</v>
      </c>
      <c r="AN144" t="s">
        <v>319</v>
      </c>
      <c r="AQ144" t="s">
        <v>313</v>
      </c>
      <c r="AR144">
        <v>3734.2240000000002</v>
      </c>
      <c r="AS144" t="s">
        <v>616</v>
      </c>
      <c r="AV144" t="s">
        <v>313</v>
      </c>
      <c r="AW144">
        <v>3438.7350000000001</v>
      </c>
      <c r="AX144" t="s">
        <v>306</v>
      </c>
      <c r="BA144" t="s">
        <v>313</v>
      </c>
      <c r="BB144">
        <v>966.82100000000003</v>
      </c>
      <c r="BC144" t="s">
        <v>322</v>
      </c>
      <c r="BF144" t="s">
        <v>313</v>
      </c>
      <c r="BG144">
        <v>124.556</v>
      </c>
      <c r="BH144" t="s">
        <v>1142</v>
      </c>
      <c r="BK144" t="s">
        <v>313</v>
      </c>
      <c r="BL144">
        <v>4259.4870000000001</v>
      </c>
      <c r="BM144" t="s">
        <v>540</v>
      </c>
      <c r="BP144" t="s">
        <v>313</v>
      </c>
      <c r="BQ144">
        <v>5533.2420000000002</v>
      </c>
      <c r="BR144" t="s">
        <v>374</v>
      </c>
      <c r="BU144" t="s">
        <v>313</v>
      </c>
      <c r="BV144">
        <v>4363.625</v>
      </c>
      <c r="BW144" t="s">
        <v>541</v>
      </c>
      <c r="BZ144" t="s">
        <v>313</v>
      </c>
      <c r="CA144">
        <v>2126.9079999999999</v>
      </c>
      <c r="CB144" t="s">
        <v>561</v>
      </c>
      <c r="CE144" t="s">
        <v>313</v>
      </c>
      <c r="CF144">
        <v>244.547</v>
      </c>
      <c r="CG144" t="s">
        <v>328</v>
      </c>
      <c r="CJ144" t="s">
        <v>313</v>
      </c>
      <c r="CK144">
        <v>4053.2289999999998</v>
      </c>
      <c r="CL144" t="s">
        <v>328</v>
      </c>
      <c r="CO144" t="s">
        <v>313</v>
      </c>
      <c r="CP144">
        <v>2702.1680000000001</v>
      </c>
      <c r="CQ144" t="s">
        <v>528</v>
      </c>
      <c r="CT144" t="s">
        <v>313</v>
      </c>
      <c r="CU144">
        <v>4259.683</v>
      </c>
      <c r="CV144" t="s">
        <v>313</v>
      </c>
      <c r="CY144" t="s">
        <v>313</v>
      </c>
      <c r="CZ144">
        <v>5054.1719999999996</v>
      </c>
      <c r="DA144" t="s">
        <v>313</v>
      </c>
      <c r="DD144" t="s">
        <v>313</v>
      </c>
      <c r="DE144">
        <v>402.30099999999999</v>
      </c>
      <c r="DF144" t="s">
        <v>347</v>
      </c>
      <c r="DI144" t="s">
        <v>313</v>
      </c>
      <c r="DJ144">
        <v>5416.79</v>
      </c>
      <c r="DK144" t="s">
        <v>341</v>
      </c>
      <c r="DN144" t="s">
        <v>313</v>
      </c>
      <c r="DO144">
        <v>680.75400000000002</v>
      </c>
      <c r="DP144" t="s">
        <v>418</v>
      </c>
      <c r="DS144" t="s">
        <v>313</v>
      </c>
      <c r="DT144">
        <v>0</v>
      </c>
      <c r="DU144" t="s">
        <v>332</v>
      </c>
      <c r="DV144">
        <v>17.161999999999999</v>
      </c>
      <c r="DW144">
        <v>445.339</v>
      </c>
      <c r="DX144" t="s">
        <v>332</v>
      </c>
      <c r="DY144">
        <v>4993.9889999999996</v>
      </c>
      <c r="DZ144" t="s">
        <v>328</v>
      </c>
      <c r="EC144" t="s">
        <v>313</v>
      </c>
      <c r="ED144">
        <v>10366.573</v>
      </c>
      <c r="EE144" t="s">
        <v>306</v>
      </c>
      <c r="EH144" t="s">
        <v>313</v>
      </c>
      <c r="EI144">
        <v>72.447000000000003</v>
      </c>
      <c r="EJ144" t="s">
        <v>333</v>
      </c>
      <c r="EM144" t="s">
        <v>313</v>
      </c>
      <c r="EN144">
        <v>4658.9570000000003</v>
      </c>
      <c r="EO144" t="s">
        <v>494</v>
      </c>
      <c r="ER144" t="s">
        <v>313</v>
      </c>
      <c r="ES144">
        <v>3404.328</v>
      </c>
      <c r="ET144" t="s">
        <v>313</v>
      </c>
      <c r="EW144" t="s">
        <v>313</v>
      </c>
      <c r="EX144">
        <v>5157.5129999999999</v>
      </c>
      <c r="EY144" t="s">
        <v>313</v>
      </c>
      <c r="FB144" t="s">
        <v>313</v>
      </c>
      <c r="FC144">
        <v>6331.2209999999995</v>
      </c>
      <c r="FD144" t="s">
        <v>306</v>
      </c>
      <c r="FG144" t="s">
        <v>313</v>
      </c>
      <c r="FH144">
        <v>9541.8449999999993</v>
      </c>
      <c r="FI144" t="s">
        <v>328</v>
      </c>
      <c r="FL144" t="s">
        <v>313</v>
      </c>
      <c r="FM144">
        <v>2652.3420000000001</v>
      </c>
      <c r="FN144" t="s">
        <v>328</v>
      </c>
      <c r="FQ144" t="s">
        <v>313</v>
      </c>
      <c r="FR144">
        <v>678.18600000000004</v>
      </c>
      <c r="FS144" t="s">
        <v>366</v>
      </c>
      <c r="FV144" t="s">
        <v>313</v>
      </c>
      <c r="FW144">
        <v>909.33199999999999</v>
      </c>
      <c r="FX144" t="s">
        <v>328</v>
      </c>
      <c r="GA144" t="s">
        <v>313</v>
      </c>
      <c r="GB144">
        <v>4439.1499999999996</v>
      </c>
      <c r="GC144" t="s">
        <v>529</v>
      </c>
      <c r="GF144" t="s">
        <v>313</v>
      </c>
      <c r="GG144">
        <v>4712.6120000000001</v>
      </c>
      <c r="GH144" t="s">
        <v>328</v>
      </c>
      <c r="GK144" t="s">
        <v>313</v>
      </c>
      <c r="GL144">
        <v>4596.0200000000004</v>
      </c>
      <c r="GM144" t="s">
        <v>416</v>
      </c>
      <c r="GP144" t="s">
        <v>313</v>
      </c>
      <c r="GQ144">
        <v>4967.9780000000001</v>
      </c>
      <c r="GR144" t="s">
        <v>685</v>
      </c>
      <c r="GU144" t="s">
        <v>313</v>
      </c>
      <c r="GV144">
        <v>0</v>
      </c>
      <c r="GW144" t="s">
        <v>313</v>
      </c>
      <c r="GX144">
        <v>80.421999999999997</v>
      </c>
      <c r="GY144">
        <v>2086.8580000000002</v>
      </c>
      <c r="GZ144" t="s">
        <v>313</v>
      </c>
      <c r="HA144">
        <v>14932.643</v>
      </c>
      <c r="HB144" t="s">
        <v>339</v>
      </c>
      <c r="HE144" t="s">
        <v>313</v>
      </c>
      <c r="HF144">
        <v>2773.7579999999998</v>
      </c>
      <c r="HG144" t="s">
        <v>328</v>
      </c>
      <c r="HJ144" t="s">
        <v>313</v>
      </c>
      <c r="HK144">
        <v>5140.277</v>
      </c>
      <c r="HL144" t="s">
        <v>328</v>
      </c>
      <c r="HO144" t="s">
        <v>313</v>
      </c>
      <c r="HP144">
        <v>354.14699999999999</v>
      </c>
      <c r="HQ144" t="s">
        <v>328</v>
      </c>
      <c r="HT144" t="s">
        <v>313</v>
      </c>
      <c r="HU144">
        <v>20561.074000000001</v>
      </c>
      <c r="HV144" t="s">
        <v>340</v>
      </c>
      <c r="HY144" t="s">
        <v>313</v>
      </c>
      <c r="HZ144">
        <v>2258.94</v>
      </c>
      <c r="IA144" t="s">
        <v>531</v>
      </c>
      <c r="ID144" t="s">
        <v>313</v>
      </c>
      <c r="IE144">
        <v>5561.2569999999996</v>
      </c>
      <c r="IF144" t="s">
        <v>306</v>
      </c>
      <c r="II144" t="s">
        <v>313</v>
      </c>
      <c r="IJ144">
        <v>0</v>
      </c>
      <c r="IK144" t="s">
        <v>2332</v>
      </c>
      <c r="IL144">
        <v>0.27</v>
      </c>
      <c r="IM144">
        <v>7.0049999999999999</v>
      </c>
      <c r="IN144" t="s">
        <v>2332</v>
      </c>
    </row>
    <row r="145" spans="1:248">
      <c r="A145">
        <v>141</v>
      </c>
      <c r="B145" t="s">
        <v>1332</v>
      </c>
      <c r="C145" t="s">
        <v>1333</v>
      </c>
      <c r="D145" t="s">
        <v>1334</v>
      </c>
      <c r="E145" t="s">
        <v>1335</v>
      </c>
      <c r="F145" t="s">
        <v>1336</v>
      </c>
      <c r="G145" t="s">
        <v>522</v>
      </c>
      <c r="H145" t="s">
        <v>1337</v>
      </c>
      <c r="I145" t="s">
        <v>1338</v>
      </c>
      <c r="J145" t="s">
        <v>1170</v>
      </c>
      <c r="K145" t="s">
        <v>313</v>
      </c>
      <c r="L145" t="s">
        <v>313</v>
      </c>
      <c r="M145">
        <v>143</v>
      </c>
      <c r="N145">
        <v>12673.884</v>
      </c>
      <c r="O145" t="s">
        <v>314</v>
      </c>
      <c r="R145" t="s">
        <v>313</v>
      </c>
      <c r="S145">
        <v>54.069000000000003</v>
      </c>
      <c r="T145" t="s">
        <v>471</v>
      </c>
      <c r="W145" t="s">
        <v>313</v>
      </c>
      <c r="X145">
        <v>0</v>
      </c>
      <c r="Y145" t="s">
        <v>316</v>
      </c>
      <c r="Z145">
        <v>100</v>
      </c>
      <c r="AA145">
        <v>14701.135</v>
      </c>
      <c r="AB145" t="s">
        <v>316</v>
      </c>
      <c r="AC145">
        <v>7207.4489999999996</v>
      </c>
      <c r="AD145" t="s">
        <v>317</v>
      </c>
      <c r="AG145" t="s">
        <v>313</v>
      </c>
      <c r="AH145">
        <v>1976.2280000000001</v>
      </c>
      <c r="AI145" t="s">
        <v>600</v>
      </c>
      <c r="AL145" t="s">
        <v>313</v>
      </c>
      <c r="AM145">
        <v>2363.2469999999998</v>
      </c>
      <c r="AN145" t="s">
        <v>319</v>
      </c>
      <c r="AQ145" t="s">
        <v>313</v>
      </c>
      <c r="AR145">
        <v>2082.511</v>
      </c>
      <c r="AS145" t="s">
        <v>616</v>
      </c>
      <c r="AV145" t="s">
        <v>313</v>
      </c>
      <c r="AW145">
        <v>2205.6480000000001</v>
      </c>
      <c r="AX145" t="s">
        <v>306</v>
      </c>
      <c r="BA145" t="s">
        <v>313</v>
      </c>
      <c r="BB145">
        <v>1185.5360000000001</v>
      </c>
      <c r="BC145" t="s">
        <v>390</v>
      </c>
      <c r="BF145" t="s">
        <v>313</v>
      </c>
      <c r="BG145">
        <v>1427.5519999999999</v>
      </c>
      <c r="BH145" t="s">
        <v>1339</v>
      </c>
      <c r="BK145" t="s">
        <v>313</v>
      </c>
      <c r="BL145">
        <v>3224.7249999999999</v>
      </c>
      <c r="BM145" t="s">
        <v>540</v>
      </c>
      <c r="BP145" t="s">
        <v>313</v>
      </c>
      <c r="BQ145">
        <v>5112.2610000000004</v>
      </c>
      <c r="BR145" t="s">
        <v>374</v>
      </c>
      <c r="BU145" t="s">
        <v>313</v>
      </c>
      <c r="BV145">
        <v>3144.3719999999998</v>
      </c>
      <c r="BW145" t="s">
        <v>541</v>
      </c>
      <c r="BZ145" t="s">
        <v>313</v>
      </c>
      <c r="CA145">
        <v>2706.7570000000001</v>
      </c>
      <c r="CB145" t="s">
        <v>915</v>
      </c>
      <c r="CE145" t="s">
        <v>313</v>
      </c>
      <c r="CF145">
        <v>691.72900000000004</v>
      </c>
      <c r="CG145" t="s">
        <v>328</v>
      </c>
      <c r="CJ145" t="s">
        <v>313</v>
      </c>
      <c r="CK145">
        <v>2901.21</v>
      </c>
      <c r="CL145" t="s">
        <v>328</v>
      </c>
      <c r="CO145" t="s">
        <v>313</v>
      </c>
      <c r="CP145">
        <v>2557.4650000000001</v>
      </c>
      <c r="CQ145" t="s">
        <v>576</v>
      </c>
      <c r="CT145" t="s">
        <v>313</v>
      </c>
      <c r="CU145">
        <v>2885.5680000000002</v>
      </c>
      <c r="CV145" t="s">
        <v>313</v>
      </c>
      <c r="CY145" t="s">
        <v>313</v>
      </c>
      <c r="CZ145">
        <v>4682.3490000000002</v>
      </c>
      <c r="DA145" t="s">
        <v>313</v>
      </c>
      <c r="DD145" t="s">
        <v>313</v>
      </c>
      <c r="DE145">
        <v>347.59399999999999</v>
      </c>
      <c r="DF145" t="s">
        <v>347</v>
      </c>
      <c r="DI145" t="s">
        <v>313</v>
      </c>
      <c r="DJ145">
        <v>4983.8860000000004</v>
      </c>
      <c r="DK145" t="s">
        <v>341</v>
      </c>
      <c r="DN145" t="s">
        <v>313</v>
      </c>
      <c r="DO145">
        <v>506.23599999999999</v>
      </c>
      <c r="DP145" t="s">
        <v>418</v>
      </c>
      <c r="DS145" t="s">
        <v>313</v>
      </c>
      <c r="DT145">
        <v>0</v>
      </c>
      <c r="DU145" t="s">
        <v>332</v>
      </c>
      <c r="DV145">
        <v>100</v>
      </c>
      <c r="DW145">
        <v>14701.135</v>
      </c>
      <c r="DX145" t="s">
        <v>332</v>
      </c>
      <c r="DY145">
        <v>4364.3100000000004</v>
      </c>
      <c r="DZ145" t="s">
        <v>328</v>
      </c>
      <c r="EC145" t="s">
        <v>313</v>
      </c>
      <c r="ED145">
        <v>9354.4079999999994</v>
      </c>
      <c r="EE145" t="s">
        <v>306</v>
      </c>
      <c r="EH145" t="s">
        <v>313</v>
      </c>
      <c r="EI145">
        <v>332.83600000000001</v>
      </c>
      <c r="EJ145" t="s">
        <v>333</v>
      </c>
      <c r="EM145" t="s">
        <v>313</v>
      </c>
      <c r="EN145">
        <v>3076.5410000000002</v>
      </c>
      <c r="EO145" t="s">
        <v>494</v>
      </c>
      <c r="ER145" t="s">
        <v>313</v>
      </c>
      <c r="ES145">
        <v>2498.5309999999999</v>
      </c>
      <c r="ET145" t="s">
        <v>313</v>
      </c>
      <c r="EW145" t="s">
        <v>313</v>
      </c>
      <c r="EX145">
        <v>4674.4170000000004</v>
      </c>
      <c r="EY145" t="s">
        <v>313</v>
      </c>
      <c r="FB145" t="s">
        <v>313</v>
      </c>
      <c r="FC145">
        <v>6604.9080000000004</v>
      </c>
      <c r="FD145" t="s">
        <v>306</v>
      </c>
      <c r="FG145" t="s">
        <v>313</v>
      </c>
      <c r="FH145">
        <v>8753.4359999999997</v>
      </c>
      <c r="FI145" t="s">
        <v>328</v>
      </c>
      <c r="FL145" t="s">
        <v>313</v>
      </c>
      <c r="FM145">
        <v>1717.377</v>
      </c>
      <c r="FN145" t="s">
        <v>328</v>
      </c>
      <c r="FQ145" t="s">
        <v>313</v>
      </c>
      <c r="FR145">
        <v>1573.1179999999999</v>
      </c>
      <c r="FS145" t="s">
        <v>366</v>
      </c>
      <c r="FV145" t="s">
        <v>313</v>
      </c>
      <c r="FW145">
        <v>1382.5519999999999</v>
      </c>
      <c r="FX145" t="s">
        <v>328</v>
      </c>
      <c r="GA145" t="s">
        <v>313</v>
      </c>
      <c r="GB145">
        <v>3450.913</v>
      </c>
      <c r="GC145" t="s">
        <v>529</v>
      </c>
      <c r="GF145" t="s">
        <v>313</v>
      </c>
      <c r="GG145">
        <v>3206.3980000000001</v>
      </c>
      <c r="GH145" t="s">
        <v>328</v>
      </c>
      <c r="GK145" t="s">
        <v>313</v>
      </c>
      <c r="GL145">
        <v>4896.8519999999999</v>
      </c>
      <c r="GM145" t="s">
        <v>416</v>
      </c>
      <c r="GP145" t="s">
        <v>313</v>
      </c>
      <c r="GQ145">
        <v>3526.0839999999998</v>
      </c>
      <c r="GR145" t="s">
        <v>685</v>
      </c>
      <c r="GU145" t="s">
        <v>313</v>
      </c>
      <c r="GV145">
        <v>1305.828</v>
      </c>
      <c r="GW145" t="s">
        <v>313</v>
      </c>
      <c r="GZ145" t="s">
        <v>313</v>
      </c>
      <c r="HA145">
        <v>16360.056</v>
      </c>
      <c r="HB145" t="s">
        <v>339</v>
      </c>
      <c r="HE145" t="s">
        <v>313</v>
      </c>
      <c r="HF145">
        <v>1176.1020000000001</v>
      </c>
      <c r="HG145" t="s">
        <v>328</v>
      </c>
      <c r="HJ145" t="s">
        <v>313</v>
      </c>
      <c r="HK145">
        <v>4748.268</v>
      </c>
      <c r="HL145" t="s">
        <v>328</v>
      </c>
      <c r="HO145" t="s">
        <v>313</v>
      </c>
      <c r="HP145">
        <v>0</v>
      </c>
      <c r="HQ145" t="s">
        <v>328</v>
      </c>
      <c r="HR145">
        <v>8.2840000000000007</v>
      </c>
      <c r="HS145">
        <v>1217.7829999999999</v>
      </c>
      <c r="HT145" t="s">
        <v>328</v>
      </c>
      <c r="HU145">
        <v>19209.744999999999</v>
      </c>
      <c r="HV145" t="s">
        <v>340</v>
      </c>
      <c r="HY145" t="s">
        <v>313</v>
      </c>
      <c r="HZ145">
        <v>3689.8009999999999</v>
      </c>
      <c r="IA145" t="s">
        <v>531</v>
      </c>
      <c r="ID145" t="s">
        <v>313</v>
      </c>
      <c r="IE145">
        <v>5013.5379999999996</v>
      </c>
      <c r="IF145" t="s">
        <v>306</v>
      </c>
      <c r="II145" t="s">
        <v>313</v>
      </c>
      <c r="IJ145">
        <v>309.18900000000002</v>
      </c>
      <c r="IK145" t="s">
        <v>2332</v>
      </c>
      <c r="IN145" t="s">
        <v>313</v>
      </c>
    </row>
    <row r="146" spans="1:248">
      <c r="A146">
        <v>142</v>
      </c>
      <c r="B146" t="s">
        <v>1340</v>
      </c>
      <c r="C146" t="s">
        <v>1333</v>
      </c>
      <c r="D146" t="s">
        <v>1341</v>
      </c>
      <c r="E146" t="s">
        <v>1342</v>
      </c>
      <c r="F146" t="s">
        <v>1343</v>
      </c>
      <c r="G146" t="s">
        <v>522</v>
      </c>
      <c r="H146" t="s">
        <v>1344</v>
      </c>
      <c r="I146" t="s">
        <v>1338</v>
      </c>
      <c r="J146" t="s">
        <v>839</v>
      </c>
      <c r="K146" t="s">
        <v>313</v>
      </c>
      <c r="L146" t="s">
        <v>313</v>
      </c>
      <c r="M146">
        <v>144</v>
      </c>
      <c r="N146">
        <v>12782.031999999999</v>
      </c>
      <c r="O146" t="s">
        <v>314</v>
      </c>
      <c r="R146" t="s">
        <v>313</v>
      </c>
      <c r="S146">
        <v>63.097999999999999</v>
      </c>
      <c r="T146" t="s">
        <v>471</v>
      </c>
      <c r="W146" t="s">
        <v>313</v>
      </c>
      <c r="X146">
        <v>0</v>
      </c>
      <c r="Y146" t="s">
        <v>316</v>
      </c>
      <c r="Z146">
        <v>100</v>
      </c>
      <c r="AA146">
        <v>3632.8029999999999</v>
      </c>
      <c r="AB146" t="s">
        <v>316</v>
      </c>
      <c r="AC146">
        <v>7316.6840000000002</v>
      </c>
      <c r="AD146" t="s">
        <v>317</v>
      </c>
      <c r="AG146" t="s">
        <v>313</v>
      </c>
      <c r="AH146">
        <v>1941.9780000000001</v>
      </c>
      <c r="AI146" t="s">
        <v>600</v>
      </c>
      <c r="AL146" t="s">
        <v>313</v>
      </c>
      <c r="AM146">
        <v>2464.4009999999998</v>
      </c>
      <c r="AN146" t="s">
        <v>319</v>
      </c>
      <c r="AQ146" t="s">
        <v>313</v>
      </c>
      <c r="AR146">
        <v>2102.076</v>
      </c>
      <c r="AS146" t="s">
        <v>616</v>
      </c>
      <c r="AV146" t="s">
        <v>313</v>
      </c>
      <c r="AW146">
        <v>2291.9029999999998</v>
      </c>
      <c r="AX146" t="s">
        <v>306</v>
      </c>
      <c r="BA146" t="s">
        <v>313</v>
      </c>
      <c r="BB146">
        <v>1154.231</v>
      </c>
      <c r="BC146" t="s">
        <v>390</v>
      </c>
      <c r="BF146" t="s">
        <v>313</v>
      </c>
      <c r="BG146">
        <v>1557.4390000000001</v>
      </c>
      <c r="BH146" t="s">
        <v>1339</v>
      </c>
      <c r="BK146" t="s">
        <v>313</v>
      </c>
      <c r="BL146">
        <v>3323.1350000000002</v>
      </c>
      <c r="BM146" t="s">
        <v>540</v>
      </c>
      <c r="BP146" t="s">
        <v>313</v>
      </c>
      <c r="BQ146">
        <v>5221.5550000000003</v>
      </c>
      <c r="BR146" t="s">
        <v>374</v>
      </c>
      <c r="BU146" t="s">
        <v>313</v>
      </c>
      <c r="BV146">
        <v>3232.7950000000001</v>
      </c>
      <c r="BW146" t="s">
        <v>541</v>
      </c>
      <c r="BZ146" t="s">
        <v>313</v>
      </c>
      <c r="CA146">
        <v>2691.6729999999998</v>
      </c>
      <c r="CB146" t="s">
        <v>915</v>
      </c>
      <c r="CE146" t="s">
        <v>313</v>
      </c>
      <c r="CF146">
        <v>777.83199999999999</v>
      </c>
      <c r="CG146" t="s">
        <v>328</v>
      </c>
      <c r="CJ146" t="s">
        <v>313</v>
      </c>
      <c r="CK146">
        <v>2994.6410000000001</v>
      </c>
      <c r="CL146" t="s">
        <v>328</v>
      </c>
      <c r="CO146" t="s">
        <v>313</v>
      </c>
      <c r="CP146">
        <v>2657.4810000000002</v>
      </c>
      <c r="CQ146" t="s">
        <v>576</v>
      </c>
      <c r="CT146" t="s">
        <v>313</v>
      </c>
      <c r="CU146">
        <v>2935.8589999999999</v>
      </c>
      <c r="CV146" t="s">
        <v>313</v>
      </c>
      <c r="CY146" t="s">
        <v>313</v>
      </c>
      <c r="CZ146">
        <v>4791.8819999999996</v>
      </c>
      <c r="DA146" t="s">
        <v>313</v>
      </c>
      <c r="DD146" t="s">
        <v>313</v>
      </c>
      <c r="DE146">
        <v>370.83300000000003</v>
      </c>
      <c r="DF146" t="s">
        <v>347</v>
      </c>
      <c r="DI146" t="s">
        <v>313</v>
      </c>
      <c r="DJ146">
        <v>5093.1490000000003</v>
      </c>
      <c r="DK146" t="s">
        <v>341</v>
      </c>
      <c r="DN146" t="s">
        <v>313</v>
      </c>
      <c r="DO146">
        <v>625.45299999999997</v>
      </c>
      <c r="DP146" t="s">
        <v>418</v>
      </c>
      <c r="DS146" t="s">
        <v>313</v>
      </c>
      <c r="DT146">
        <v>0</v>
      </c>
      <c r="DU146" t="s">
        <v>332</v>
      </c>
      <c r="DV146">
        <v>100</v>
      </c>
      <c r="DW146">
        <v>3632.8029999999999</v>
      </c>
      <c r="DX146" t="s">
        <v>332</v>
      </c>
      <c r="DY146">
        <v>4470.375</v>
      </c>
      <c r="DZ146" t="s">
        <v>328</v>
      </c>
      <c r="EC146" t="s">
        <v>313</v>
      </c>
      <c r="ED146">
        <v>9443.2420000000002</v>
      </c>
      <c r="EE146" t="s">
        <v>306</v>
      </c>
      <c r="EH146" t="s">
        <v>313</v>
      </c>
      <c r="EI146">
        <v>337.01600000000002</v>
      </c>
      <c r="EJ146" t="s">
        <v>333</v>
      </c>
      <c r="EM146" t="s">
        <v>313</v>
      </c>
      <c r="EN146">
        <v>3114.5729999999999</v>
      </c>
      <c r="EO146" t="s">
        <v>494</v>
      </c>
      <c r="ER146" t="s">
        <v>313</v>
      </c>
      <c r="ES146">
        <v>2513.9929999999999</v>
      </c>
      <c r="ET146" t="s">
        <v>313</v>
      </c>
      <c r="EW146" t="s">
        <v>313</v>
      </c>
      <c r="EX146">
        <v>4783.4589999999998</v>
      </c>
      <c r="EY146" t="s">
        <v>313</v>
      </c>
      <c r="FB146" t="s">
        <v>313</v>
      </c>
      <c r="FC146">
        <v>6562.3919999999998</v>
      </c>
      <c r="FD146" t="s">
        <v>306</v>
      </c>
      <c r="FG146" t="s">
        <v>313</v>
      </c>
      <c r="FH146">
        <v>8855.0400000000009</v>
      </c>
      <c r="FI146" t="s">
        <v>328</v>
      </c>
      <c r="FL146" t="s">
        <v>313</v>
      </c>
      <c r="FM146">
        <v>1753.3689999999999</v>
      </c>
      <c r="FN146" t="s">
        <v>328</v>
      </c>
      <c r="FQ146" t="s">
        <v>313</v>
      </c>
      <c r="FR146">
        <v>1570.396</v>
      </c>
      <c r="FS146" t="s">
        <v>366</v>
      </c>
      <c r="FV146" t="s">
        <v>313</v>
      </c>
      <c r="FW146">
        <v>1506.355</v>
      </c>
      <c r="FX146" t="s">
        <v>328</v>
      </c>
      <c r="GA146" t="s">
        <v>313</v>
      </c>
      <c r="GB146">
        <v>3550.69</v>
      </c>
      <c r="GC146" t="s">
        <v>529</v>
      </c>
      <c r="GF146" t="s">
        <v>313</v>
      </c>
      <c r="GG146">
        <v>3215.0920000000001</v>
      </c>
      <c r="GH146" t="s">
        <v>328</v>
      </c>
      <c r="GK146" t="s">
        <v>313</v>
      </c>
      <c r="GL146">
        <v>5016.0600000000004</v>
      </c>
      <c r="GM146" t="s">
        <v>416</v>
      </c>
      <c r="GP146" t="s">
        <v>313</v>
      </c>
      <c r="GQ146">
        <v>3531.5619999999999</v>
      </c>
      <c r="GR146" t="s">
        <v>685</v>
      </c>
      <c r="GU146" t="s">
        <v>313</v>
      </c>
      <c r="GV146">
        <v>1395.5340000000001</v>
      </c>
      <c r="GW146" t="s">
        <v>313</v>
      </c>
      <c r="GZ146" t="s">
        <v>313</v>
      </c>
      <c r="HA146">
        <v>16466.240000000002</v>
      </c>
      <c r="HB146" t="s">
        <v>339</v>
      </c>
      <c r="HE146" t="s">
        <v>313</v>
      </c>
      <c r="HF146">
        <v>1187.44</v>
      </c>
      <c r="HG146" t="s">
        <v>328</v>
      </c>
      <c r="HJ146" t="s">
        <v>313</v>
      </c>
      <c r="HK146">
        <v>4857.7470000000003</v>
      </c>
      <c r="HL146" t="s">
        <v>328</v>
      </c>
      <c r="HO146" t="s">
        <v>313</v>
      </c>
      <c r="HP146">
        <v>37.173000000000002</v>
      </c>
      <c r="HQ146" t="s">
        <v>328</v>
      </c>
      <c r="HT146" t="s">
        <v>313</v>
      </c>
      <c r="HU146">
        <v>19274.576000000001</v>
      </c>
      <c r="HV146" t="s">
        <v>340</v>
      </c>
      <c r="HY146" t="s">
        <v>313</v>
      </c>
      <c r="HZ146">
        <v>3789.8429999999998</v>
      </c>
      <c r="IA146" t="s">
        <v>531</v>
      </c>
      <c r="ID146" t="s">
        <v>313</v>
      </c>
      <c r="IE146">
        <v>5121.8360000000002</v>
      </c>
      <c r="IF146" t="s">
        <v>306</v>
      </c>
      <c r="II146" t="s">
        <v>313</v>
      </c>
      <c r="IJ146">
        <v>289.66500000000002</v>
      </c>
      <c r="IK146" t="s">
        <v>2332</v>
      </c>
      <c r="IN146" t="s">
        <v>313</v>
      </c>
    </row>
    <row r="147" spans="1:248">
      <c r="A147">
        <v>143</v>
      </c>
      <c r="B147" t="s">
        <v>1345</v>
      </c>
      <c r="C147" t="s">
        <v>1346</v>
      </c>
      <c r="D147" t="s">
        <v>1023</v>
      </c>
      <c r="E147" t="s">
        <v>1347</v>
      </c>
      <c r="F147" t="s">
        <v>1348</v>
      </c>
      <c r="G147" t="s">
        <v>522</v>
      </c>
      <c r="H147" t="s">
        <v>1349</v>
      </c>
      <c r="I147" t="s">
        <v>1350</v>
      </c>
      <c r="J147" t="s">
        <v>1351</v>
      </c>
      <c r="K147" t="s">
        <v>313</v>
      </c>
      <c r="L147" t="s">
        <v>313</v>
      </c>
      <c r="M147">
        <v>145</v>
      </c>
      <c r="N147">
        <v>2920.45</v>
      </c>
      <c r="O147" t="s">
        <v>314</v>
      </c>
      <c r="R147" t="s">
        <v>313</v>
      </c>
      <c r="S147">
        <v>6318.165</v>
      </c>
      <c r="T147" t="s">
        <v>360</v>
      </c>
      <c r="W147" t="s">
        <v>313</v>
      </c>
      <c r="X147">
        <v>0</v>
      </c>
      <c r="Y147" t="s">
        <v>316</v>
      </c>
      <c r="Z147">
        <v>100</v>
      </c>
      <c r="AA147">
        <v>7577.0879999999997</v>
      </c>
      <c r="AB147" t="s">
        <v>316</v>
      </c>
      <c r="AC147">
        <v>2770.7829999999999</v>
      </c>
      <c r="AD147" t="s">
        <v>317</v>
      </c>
      <c r="AG147" t="s">
        <v>313</v>
      </c>
      <c r="AH147">
        <v>2167.547</v>
      </c>
      <c r="AI147" t="s">
        <v>318</v>
      </c>
      <c r="AL147" t="s">
        <v>313</v>
      </c>
      <c r="AM147">
        <v>2266.6999999999998</v>
      </c>
      <c r="AN147" t="s">
        <v>361</v>
      </c>
      <c r="AQ147" t="s">
        <v>313</v>
      </c>
      <c r="AR147">
        <v>665.596</v>
      </c>
      <c r="AS147" t="s">
        <v>320</v>
      </c>
      <c r="AV147" t="s">
        <v>313</v>
      </c>
      <c r="AW147">
        <v>810.52599999999995</v>
      </c>
      <c r="AX147" t="s">
        <v>321</v>
      </c>
      <c r="BA147" t="s">
        <v>313</v>
      </c>
      <c r="BB147">
        <v>401.90300000000002</v>
      </c>
      <c r="BC147" t="s">
        <v>322</v>
      </c>
      <c r="BF147" t="s">
        <v>313</v>
      </c>
      <c r="BG147">
        <v>1098.1120000000001</v>
      </c>
      <c r="BH147" t="s">
        <v>1171</v>
      </c>
      <c r="BK147" t="s">
        <v>313</v>
      </c>
      <c r="BL147">
        <v>1676.7</v>
      </c>
      <c r="BM147" t="s">
        <v>324</v>
      </c>
      <c r="BP147" t="s">
        <v>313</v>
      </c>
      <c r="BQ147">
        <v>5141.6120000000001</v>
      </c>
      <c r="BR147" t="s">
        <v>325</v>
      </c>
      <c r="BU147" t="s">
        <v>313</v>
      </c>
      <c r="BV147">
        <v>3123.241</v>
      </c>
      <c r="BW147" t="s">
        <v>326</v>
      </c>
      <c r="BZ147" t="s">
        <v>313</v>
      </c>
      <c r="CA147">
        <v>1834.55</v>
      </c>
      <c r="CB147" t="s">
        <v>327</v>
      </c>
      <c r="CE147" t="s">
        <v>313</v>
      </c>
      <c r="CF147">
        <v>345.22199999999998</v>
      </c>
      <c r="CG147" t="s">
        <v>328</v>
      </c>
      <c r="CJ147" t="s">
        <v>313</v>
      </c>
      <c r="CK147">
        <v>4459.08</v>
      </c>
      <c r="CL147" t="s">
        <v>328</v>
      </c>
      <c r="CO147" t="s">
        <v>313</v>
      </c>
      <c r="CP147">
        <v>1923.5930000000001</v>
      </c>
      <c r="CQ147" t="s">
        <v>329</v>
      </c>
      <c r="CT147" t="s">
        <v>313</v>
      </c>
      <c r="CU147">
        <v>763.48800000000006</v>
      </c>
      <c r="CV147" t="s">
        <v>313</v>
      </c>
      <c r="CY147" t="s">
        <v>313</v>
      </c>
      <c r="CZ147">
        <v>2944.3359999999998</v>
      </c>
      <c r="DA147" t="s">
        <v>313</v>
      </c>
      <c r="DD147" t="s">
        <v>313</v>
      </c>
      <c r="DE147">
        <v>277.54599999999999</v>
      </c>
      <c r="DF147" t="s">
        <v>347</v>
      </c>
      <c r="DI147" t="s">
        <v>313</v>
      </c>
      <c r="DJ147">
        <v>5273.5280000000002</v>
      </c>
      <c r="DK147" t="s">
        <v>306</v>
      </c>
      <c r="DN147" t="s">
        <v>313</v>
      </c>
      <c r="DO147">
        <v>141.44900000000001</v>
      </c>
      <c r="DP147" t="s">
        <v>331</v>
      </c>
      <c r="DS147" t="s">
        <v>313</v>
      </c>
      <c r="DT147">
        <v>0</v>
      </c>
      <c r="DU147" t="s">
        <v>332</v>
      </c>
      <c r="DV147">
        <v>100</v>
      </c>
      <c r="DW147">
        <v>7577.0879999999997</v>
      </c>
      <c r="DX147" t="s">
        <v>332</v>
      </c>
      <c r="DY147">
        <v>3063.3980000000001</v>
      </c>
      <c r="DZ147" t="s">
        <v>328</v>
      </c>
      <c r="EC147" t="s">
        <v>313</v>
      </c>
      <c r="ED147">
        <v>0</v>
      </c>
      <c r="EE147" t="s">
        <v>306</v>
      </c>
      <c r="EF147">
        <v>100</v>
      </c>
      <c r="EG147">
        <v>7577.0879999999997</v>
      </c>
      <c r="EH147" t="s">
        <v>306</v>
      </c>
      <c r="EI147">
        <v>115.661</v>
      </c>
      <c r="EJ147" t="s">
        <v>364</v>
      </c>
      <c r="EM147" t="s">
        <v>313</v>
      </c>
      <c r="EN147">
        <v>2501.1869999999999</v>
      </c>
      <c r="EO147" t="s">
        <v>334</v>
      </c>
      <c r="ER147" t="s">
        <v>313</v>
      </c>
      <c r="ES147">
        <v>3990.9740000000002</v>
      </c>
      <c r="ET147" t="s">
        <v>313</v>
      </c>
      <c r="EW147" t="s">
        <v>313</v>
      </c>
      <c r="EX147">
        <v>5500.4660000000003</v>
      </c>
      <c r="EY147" t="s">
        <v>313</v>
      </c>
      <c r="FB147" t="s">
        <v>313</v>
      </c>
      <c r="FC147">
        <v>3993.0709999999999</v>
      </c>
      <c r="FD147" t="s">
        <v>335</v>
      </c>
      <c r="FG147" t="s">
        <v>313</v>
      </c>
      <c r="FH147">
        <v>727.93</v>
      </c>
      <c r="FI147" t="s">
        <v>328</v>
      </c>
      <c r="FL147" t="s">
        <v>313</v>
      </c>
      <c r="FM147">
        <v>4024.0419999999999</v>
      </c>
      <c r="FN147" t="s">
        <v>328</v>
      </c>
      <c r="FQ147" t="s">
        <v>313</v>
      </c>
      <c r="FR147">
        <v>3195.0039999999999</v>
      </c>
      <c r="FS147" t="s">
        <v>306</v>
      </c>
      <c r="FV147" t="s">
        <v>313</v>
      </c>
      <c r="FW147">
        <v>1637.586</v>
      </c>
      <c r="FX147" t="s">
        <v>328</v>
      </c>
      <c r="GA147" t="s">
        <v>313</v>
      </c>
      <c r="GB147">
        <v>1731.9290000000001</v>
      </c>
      <c r="GC147" t="s">
        <v>336</v>
      </c>
      <c r="GF147" t="s">
        <v>313</v>
      </c>
      <c r="GG147">
        <v>11150.311</v>
      </c>
      <c r="GH147" t="s">
        <v>328</v>
      </c>
      <c r="GK147" t="s">
        <v>313</v>
      </c>
      <c r="GL147">
        <v>1912.7639999999999</v>
      </c>
      <c r="GM147" t="s">
        <v>337</v>
      </c>
      <c r="GP147" t="s">
        <v>313</v>
      </c>
      <c r="GQ147">
        <v>5193.0709999999999</v>
      </c>
      <c r="GR147" t="s">
        <v>338</v>
      </c>
      <c r="GU147" t="s">
        <v>313</v>
      </c>
      <c r="GV147">
        <v>1664.085</v>
      </c>
      <c r="GW147" t="s">
        <v>313</v>
      </c>
      <c r="GZ147" t="s">
        <v>313</v>
      </c>
      <c r="HA147">
        <v>19005.972000000002</v>
      </c>
      <c r="HB147" t="s">
        <v>339</v>
      </c>
      <c r="HE147" t="s">
        <v>313</v>
      </c>
      <c r="HF147">
        <v>4741.0739999999996</v>
      </c>
      <c r="HG147" t="s">
        <v>328</v>
      </c>
      <c r="HJ147" t="s">
        <v>313</v>
      </c>
      <c r="HK147">
        <v>5443.6850000000004</v>
      </c>
      <c r="HL147" t="s">
        <v>328</v>
      </c>
      <c r="HO147" t="s">
        <v>313</v>
      </c>
      <c r="HP147">
        <v>351.52100000000002</v>
      </c>
      <c r="HQ147" t="s">
        <v>328</v>
      </c>
      <c r="HT147" t="s">
        <v>313</v>
      </c>
      <c r="HU147">
        <v>11392.813</v>
      </c>
      <c r="HV147" t="s">
        <v>340</v>
      </c>
      <c r="HY147" t="s">
        <v>313</v>
      </c>
      <c r="HZ147">
        <v>1933.268</v>
      </c>
      <c r="IA147" t="s">
        <v>327</v>
      </c>
      <c r="ID147" t="s">
        <v>313</v>
      </c>
      <c r="IE147">
        <v>0</v>
      </c>
      <c r="IF147" t="s">
        <v>306</v>
      </c>
      <c r="IG147">
        <v>100</v>
      </c>
      <c r="IH147">
        <v>7577.0879999999997</v>
      </c>
      <c r="II147" t="s">
        <v>306</v>
      </c>
      <c r="IJ147">
        <v>0</v>
      </c>
      <c r="IK147" t="s">
        <v>2332</v>
      </c>
      <c r="IL147">
        <v>13.952</v>
      </c>
      <c r="IM147">
        <v>1057.144</v>
      </c>
      <c r="IN147" t="s">
        <v>2332</v>
      </c>
    </row>
    <row r="148" spans="1:248">
      <c r="A148">
        <v>144</v>
      </c>
      <c r="B148" t="s">
        <v>1352</v>
      </c>
      <c r="C148" t="s">
        <v>1346</v>
      </c>
      <c r="D148" t="s">
        <v>1353</v>
      </c>
      <c r="E148" t="s">
        <v>1354</v>
      </c>
      <c r="F148" t="s">
        <v>1355</v>
      </c>
      <c r="G148" t="s">
        <v>522</v>
      </c>
      <c r="H148" t="s">
        <v>1356</v>
      </c>
      <c r="I148" t="s">
        <v>1350</v>
      </c>
      <c r="J148" t="s">
        <v>1170</v>
      </c>
      <c r="K148" t="s">
        <v>313</v>
      </c>
      <c r="L148" t="s">
        <v>313</v>
      </c>
      <c r="M148">
        <v>146</v>
      </c>
      <c r="N148">
        <v>2966.5059999999999</v>
      </c>
      <c r="O148" t="s">
        <v>314</v>
      </c>
      <c r="R148" t="s">
        <v>313</v>
      </c>
      <c r="S148">
        <v>6336.4920000000002</v>
      </c>
      <c r="T148" t="s">
        <v>360</v>
      </c>
      <c r="W148" t="s">
        <v>313</v>
      </c>
      <c r="X148">
        <v>0</v>
      </c>
      <c r="Y148" t="s">
        <v>316</v>
      </c>
      <c r="Z148">
        <v>100</v>
      </c>
      <c r="AA148">
        <v>19192.181</v>
      </c>
      <c r="AB148" t="s">
        <v>316</v>
      </c>
      <c r="AC148">
        <v>2793.7739999999999</v>
      </c>
      <c r="AD148" t="s">
        <v>317</v>
      </c>
      <c r="AG148" t="s">
        <v>313</v>
      </c>
      <c r="AH148">
        <v>2035.992</v>
      </c>
      <c r="AI148" t="s">
        <v>318</v>
      </c>
      <c r="AL148" t="s">
        <v>313</v>
      </c>
      <c r="AM148">
        <v>2326.48</v>
      </c>
      <c r="AN148" t="s">
        <v>361</v>
      </c>
      <c r="AQ148" t="s">
        <v>313</v>
      </c>
      <c r="AR148">
        <v>701.36900000000003</v>
      </c>
      <c r="AS148" t="s">
        <v>320</v>
      </c>
      <c r="AV148" t="s">
        <v>313</v>
      </c>
      <c r="AW148">
        <v>839.45100000000002</v>
      </c>
      <c r="AX148" t="s">
        <v>321</v>
      </c>
      <c r="BA148" t="s">
        <v>313</v>
      </c>
      <c r="BB148">
        <v>433.72899999999998</v>
      </c>
      <c r="BC148" t="s">
        <v>322</v>
      </c>
      <c r="BF148" t="s">
        <v>313</v>
      </c>
      <c r="BG148">
        <v>1156.027</v>
      </c>
      <c r="BH148" t="s">
        <v>1171</v>
      </c>
      <c r="BK148" t="s">
        <v>313</v>
      </c>
      <c r="BL148">
        <v>1552.9839999999999</v>
      </c>
      <c r="BM148" t="s">
        <v>324</v>
      </c>
      <c r="BP148" t="s">
        <v>313</v>
      </c>
      <c r="BQ148">
        <v>5100.0360000000001</v>
      </c>
      <c r="BR148" t="s">
        <v>325</v>
      </c>
      <c r="BU148" t="s">
        <v>313</v>
      </c>
      <c r="BV148">
        <v>3111.2289999999998</v>
      </c>
      <c r="BW148" t="s">
        <v>326</v>
      </c>
      <c r="BZ148" t="s">
        <v>313</v>
      </c>
      <c r="CA148">
        <v>1698.405</v>
      </c>
      <c r="CB148" t="s">
        <v>327</v>
      </c>
      <c r="CE148" t="s">
        <v>313</v>
      </c>
      <c r="CF148">
        <v>389.45100000000002</v>
      </c>
      <c r="CG148" t="s">
        <v>328</v>
      </c>
      <c r="CJ148" t="s">
        <v>313</v>
      </c>
      <c r="CK148">
        <v>4407.8419999999996</v>
      </c>
      <c r="CL148" t="s">
        <v>328</v>
      </c>
      <c r="CO148" t="s">
        <v>313</v>
      </c>
      <c r="CP148">
        <v>1782.018</v>
      </c>
      <c r="CQ148" t="s">
        <v>329</v>
      </c>
      <c r="CT148" t="s">
        <v>313</v>
      </c>
      <c r="CU148">
        <v>677.96799999999996</v>
      </c>
      <c r="CV148" t="s">
        <v>313</v>
      </c>
      <c r="CY148" t="s">
        <v>313</v>
      </c>
      <c r="CZ148">
        <v>2923.085</v>
      </c>
      <c r="DA148" t="s">
        <v>313</v>
      </c>
      <c r="DD148" t="s">
        <v>313</v>
      </c>
      <c r="DE148">
        <v>339.89100000000002</v>
      </c>
      <c r="DF148" t="s">
        <v>347</v>
      </c>
      <c r="DI148" t="s">
        <v>313</v>
      </c>
      <c r="DJ148">
        <v>5229.0619999999999</v>
      </c>
      <c r="DK148" t="s">
        <v>306</v>
      </c>
      <c r="DN148" t="s">
        <v>313</v>
      </c>
      <c r="DO148">
        <v>185.096</v>
      </c>
      <c r="DP148" t="s">
        <v>331</v>
      </c>
      <c r="DS148" t="s">
        <v>313</v>
      </c>
      <c r="DT148">
        <v>0</v>
      </c>
      <c r="DU148" t="s">
        <v>332</v>
      </c>
      <c r="DV148">
        <v>100</v>
      </c>
      <c r="DW148">
        <v>19192.181</v>
      </c>
      <c r="DX148" t="s">
        <v>332</v>
      </c>
      <c r="DY148">
        <v>3035.3270000000002</v>
      </c>
      <c r="DZ148" t="s">
        <v>328</v>
      </c>
      <c r="EC148" t="s">
        <v>313</v>
      </c>
      <c r="ED148">
        <v>0</v>
      </c>
      <c r="EE148" t="s">
        <v>306</v>
      </c>
      <c r="EF148">
        <v>100</v>
      </c>
      <c r="EG148">
        <v>19192.181</v>
      </c>
      <c r="EH148" t="s">
        <v>306</v>
      </c>
      <c r="EI148">
        <v>162.85900000000001</v>
      </c>
      <c r="EJ148" t="s">
        <v>364</v>
      </c>
      <c r="EM148" t="s">
        <v>313</v>
      </c>
      <c r="EN148">
        <v>2562.1770000000001</v>
      </c>
      <c r="EO148" t="s">
        <v>334</v>
      </c>
      <c r="ER148" t="s">
        <v>313</v>
      </c>
      <c r="ES148">
        <v>3975.39</v>
      </c>
      <c r="ET148" t="s">
        <v>313</v>
      </c>
      <c r="EW148" t="s">
        <v>313</v>
      </c>
      <c r="EX148">
        <v>5449.82</v>
      </c>
      <c r="EY148" t="s">
        <v>313</v>
      </c>
      <c r="FB148" t="s">
        <v>313</v>
      </c>
      <c r="FC148">
        <v>4048.7310000000002</v>
      </c>
      <c r="FD148" t="s">
        <v>335</v>
      </c>
      <c r="FG148" t="s">
        <v>313</v>
      </c>
      <c r="FH148">
        <v>647.10699999999997</v>
      </c>
      <c r="FI148" t="s">
        <v>328</v>
      </c>
      <c r="FL148" t="s">
        <v>313</v>
      </c>
      <c r="FM148">
        <v>4011.7559999999999</v>
      </c>
      <c r="FN148" t="s">
        <v>328</v>
      </c>
      <c r="FQ148" t="s">
        <v>313</v>
      </c>
      <c r="FR148">
        <v>3220.502</v>
      </c>
      <c r="FS148" t="s">
        <v>306</v>
      </c>
      <c r="FV148" t="s">
        <v>313</v>
      </c>
      <c r="FW148">
        <v>1506.915</v>
      </c>
      <c r="FX148" t="s">
        <v>328</v>
      </c>
      <c r="GA148" t="s">
        <v>313</v>
      </c>
      <c r="GB148">
        <v>1610.44</v>
      </c>
      <c r="GC148" t="s">
        <v>336</v>
      </c>
      <c r="GF148" t="s">
        <v>313</v>
      </c>
      <c r="GG148">
        <v>11043.775</v>
      </c>
      <c r="GH148" t="s">
        <v>328</v>
      </c>
      <c r="GK148" t="s">
        <v>313</v>
      </c>
      <c r="GL148">
        <v>1777.789</v>
      </c>
      <c r="GM148" t="s">
        <v>337</v>
      </c>
      <c r="GP148" t="s">
        <v>313</v>
      </c>
      <c r="GQ148">
        <v>5152.357</v>
      </c>
      <c r="GR148" t="s">
        <v>338</v>
      </c>
      <c r="GU148" t="s">
        <v>313</v>
      </c>
      <c r="GV148">
        <v>1540.7570000000001</v>
      </c>
      <c r="GW148" t="s">
        <v>313</v>
      </c>
      <c r="GZ148" t="s">
        <v>313</v>
      </c>
      <c r="HA148">
        <v>19040.021000000001</v>
      </c>
      <c r="HB148" t="s">
        <v>339</v>
      </c>
      <c r="HE148" t="s">
        <v>313</v>
      </c>
      <c r="HF148">
        <v>4608.9309999999996</v>
      </c>
      <c r="HG148" t="s">
        <v>328</v>
      </c>
      <c r="HJ148" t="s">
        <v>313</v>
      </c>
      <c r="HK148">
        <v>5400.8940000000002</v>
      </c>
      <c r="HL148" t="s">
        <v>328</v>
      </c>
      <c r="HO148" t="s">
        <v>313</v>
      </c>
      <c r="HP148">
        <v>304.13499999999999</v>
      </c>
      <c r="HQ148" t="s">
        <v>328</v>
      </c>
      <c r="HT148" t="s">
        <v>313</v>
      </c>
      <c r="HU148">
        <v>11323.141</v>
      </c>
      <c r="HV148" t="s">
        <v>340</v>
      </c>
      <c r="HY148" t="s">
        <v>313</v>
      </c>
      <c r="HZ148">
        <v>1827.337</v>
      </c>
      <c r="IA148" t="s">
        <v>327</v>
      </c>
      <c r="ID148" t="s">
        <v>313</v>
      </c>
      <c r="IE148">
        <v>0</v>
      </c>
      <c r="IF148" t="s">
        <v>306</v>
      </c>
      <c r="IG148">
        <v>100</v>
      </c>
      <c r="IH148">
        <v>19192.181</v>
      </c>
      <c r="II148" t="s">
        <v>306</v>
      </c>
      <c r="IJ148">
        <v>0</v>
      </c>
      <c r="IK148" t="s">
        <v>2332</v>
      </c>
      <c r="IL148">
        <v>0</v>
      </c>
      <c r="IM148">
        <v>0</v>
      </c>
      <c r="IN148" t="s">
        <v>2332</v>
      </c>
    </row>
    <row r="149" spans="1:248">
      <c r="A149">
        <v>146</v>
      </c>
      <c r="B149" t="s">
        <v>1357</v>
      </c>
      <c r="C149" t="s">
        <v>1100</v>
      </c>
      <c r="D149" t="s">
        <v>1358</v>
      </c>
      <c r="E149" t="s">
        <v>1359</v>
      </c>
      <c r="F149" t="s">
        <v>1360</v>
      </c>
      <c r="G149" t="s">
        <v>522</v>
      </c>
      <c r="H149" t="s">
        <v>1361</v>
      </c>
      <c r="I149" t="s">
        <v>1104</v>
      </c>
      <c r="J149" t="s">
        <v>1170</v>
      </c>
      <c r="K149" t="s">
        <v>313</v>
      </c>
      <c r="L149" t="s">
        <v>313</v>
      </c>
      <c r="M149">
        <v>147</v>
      </c>
      <c r="N149">
        <v>7110.384</v>
      </c>
      <c r="O149" t="s">
        <v>314</v>
      </c>
      <c r="R149" t="s">
        <v>313</v>
      </c>
      <c r="S149">
        <v>4105.0940000000001</v>
      </c>
      <c r="T149" t="s">
        <v>315</v>
      </c>
      <c r="W149" t="s">
        <v>313</v>
      </c>
      <c r="X149">
        <v>0</v>
      </c>
      <c r="Y149" t="s">
        <v>316</v>
      </c>
      <c r="Z149">
        <v>100</v>
      </c>
      <c r="AA149">
        <v>18772.267</v>
      </c>
      <c r="AB149" t="s">
        <v>316</v>
      </c>
      <c r="AC149">
        <v>3368.2979999999998</v>
      </c>
      <c r="AD149" t="s">
        <v>317</v>
      </c>
      <c r="AG149" t="s">
        <v>313</v>
      </c>
      <c r="AH149">
        <v>281.86700000000002</v>
      </c>
      <c r="AI149" t="s">
        <v>318</v>
      </c>
      <c r="AL149" t="s">
        <v>313</v>
      </c>
      <c r="AM149">
        <v>999.59799999999996</v>
      </c>
      <c r="AN149" t="s">
        <v>319</v>
      </c>
      <c r="AQ149" t="s">
        <v>313</v>
      </c>
      <c r="AR149">
        <v>3014.8760000000002</v>
      </c>
      <c r="AS149" t="s">
        <v>402</v>
      </c>
      <c r="AV149" t="s">
        <v>313</v>
      </c>
      <c r="AW149">
        <v>2016.1880000000001</v>
      </c>
      <c r="AX149" t="s">
        <v>341</v>
      </c>
      <c r="BA149" t="s">
        <v>313</v>
      </c>
      <c r="BB149">
        <v>429.54300000000001</v>
      </c>
      <c r="BC149" t="s">
        <v>322</v>
      </c>
      <c r="BF149" t="s">
        <v>313</v>
      </c>
      <c r="BG149">
        <v>247.33699999999999</v>
      </c>
      <c r="BH149" t="s">
        <v>1362</v>
      </c>
      <c r="BK149" t="s">
        <v>313</v>
      </c>
      <c r="BL149">
        <v>2587.663</v>
      </c>
      <c r="BM149" t="s">
        <v>824</v>
      </c>
      <c r="BP149" t="s">
        <v>313</v>
      </c>
      <c r="BQ149">
        <v>3112.1370000000002</v>
      </c>
      <c r="BR149" t="s">
        <v>374</v>
      </c>
      <c r="BU149" t="s">
        <v>313</v>
      </c>
      <c r="BV149">
        <v>2634.6260000000002</v>
      </c>
      <c r="BW149" t="s">
        <v>618</v>
      </c>
      <c r="BZ149" t="s">
        <v>313</v>
      </c>
      <c r="CA149">
        <v>403.51600000000002</v>
      </c>
      <c r="CB149" t="s">
        <v>327</v>
      </c>
      <c r="CE149" t="s">
        <v>313</v>
      </c>
      <c r="CF149">
        <v>430.63099999999997</v>
      </c>
      <c r="CG149" t="s">
        <v>328</v>
      </c>
      <c r="CJ149" t="s">
        <v>313</v>
      </c>
      <c r="CK149">
        <v>1911.1179999999999</v>
      </c>
      <c r="CL149" t="s">
        <v>328</v>
      </c>
      <c r="CO149" t="s">
        <v>313</v>
      </c>
      <c r="CP149">
        <v>1625.4590000000001</v>
      </c>
      <c r="CQ149" t="s">
        <v>955</v>
      </c>
      <c r="CT149" t="s">
        <v>313</v>
      </c>
      <c r="CU149">
        <v>2841.8290000000002</v>
      </c>
      <c r="CV149" t="s">
        <v>313</v>
      </c>
      <c r="CY149" t="s">
        <v>313</v>
      </c>
      <c r="CZ149">
        <v>2779.7530000000002</v>
      </c>
      <c r="DA149" t="s">
        <v>313</v>
      </c>
      <c r="DD149" t="s">
        <v>313</v>
      </c>
      <c r="DE149">
        <v>0</v>
      </c>
      <c r="DF149" t="s">
        <v>347</v>
      </c>
      <c r="DG149">
        <v>0</v>
      </c>
      <c r="DH149">
        <v>6.0999999999999999E-2</v>
      </c>
      <c r="DI149" t="s">
        <v>347</v>
      </c>
      <c r="DJ149">
        <v>3137.9540000000002</v>
      </c>
      <c r="DK149" t="s">
        <v>341</v>
      </c>
      <c r="DN149" t="s">
        <v>313</v>
      </c>
      <c r="DO149">
        <v>411.31099999999998</v>
      </c>
      <c r="DP149" t="s">
        <v>418</v>
      </c>
      <c r="DS149" t="s">
        <v>313</v>
      </c>
      <c r="DT149">
        <v>0</v>
      </c>
      <c r="DU149" t="s">
        <v>332</v>
      </c>
      <c r="DV149">
        <v>100</v>
      </c>
      <c r="DW149">
        <v>18772.267</v>
      </c>
      <c r="DX149" t="s">
        <v>332</v>
      </c>
      <c r="DY149">
        <v>2525.518</v>
      </c>
      <c r="DZ149" t="s">
        <v>328</v>
      </c>
      <c r="EC149" t="s">
        <v>313</v>
      </c>
      <c r="ED149">
        <v>2882.9470000000001</v>
      </c>
      <c r="EE149" t="s">
        <v>306</v>
      </c>
      <c r="EH149" t="s">
        <v>313</v>
      </c>
      <c r="EI149">
        <v>44.756999999999998</v>
      </c>
      <c r="EJ149" t="s">
        <v>333</v>
      </c>
      <c r="EM149" t="s">
        <v>313</v>
      </c>
      <c r="EN149">
        <v>3298.5459999999998</v>
      </c>
      <c r="EO149" t="s">
        <v>494</v>
      </c>
      <c r="ER149" t="s">
        <v>313</v>
      </c>
      <c r="ES149">
        <v>2546.9079999999999</v>
      </c>
      <c r="ET149" t="s">
        <v>313</v>
      </c>
      <c r="EW149" t="s">
        <v>313</v>
      </c>
      <c r="EX149">
        <v>3088.02</v>
      </c>
      <c r="EY149" t="s">
        <v>313</v>
      </c>
      <c r="FB149" t="s">
        <v>313</v>
      </c>
      <c r="FC149">
        <v>5098.607</v>
      </c>
      <c r="FD149" t="s">
        <v>376</v>
      </c>
      <c r="FG149" t="s">
        <v>313</v>
      </c>
      <c r="FH149">
        <v>2834.884</v>
      </c>
      <c r="FI149" t="s">
        <v>328</v>
      </c>
      <c r="FL149" t="s">
        <v>313</v>
      </c>
      <c r="FM149">
        <v>2721.8519999999999</v>
      </c>
      <c r="FN149" t="s">
        <v>328</v>
      </c>
      <c r="FQ149" t="s">
        <v>313</v>
      </c>
      <c r="FR149">
        <v>4251.45</v>
      </c>
      <c r="FS149" t="s">
        <v>306</v>
      </c>
      <c r="FV149" t="s">
        <v>313</v>
      </c>
      <c r="FW149">
        <v>284.774</v>
      </c>
      <c r="FX149" t="s">
        <v>328</v>
      </c>
      <c r="GA149" t="s">
        <v>313</v>
      </c>
      <c r="GB149">
        <v>2903.9789999999998</v>
      </c>
      <c r="GC149" t="s">
        <v>529</v>
      </c>
      <c r="GF149" t="s">
        <v>313</v>
      </c>
      <c r="GG149">
        <v>6931.183</v>
      </c>
      <c r="GH149" t="s">
        <v>328</v>
      </c>
      <c r="GK149" t="s">
        <v>313</v>
      </c>
      <c r="GL149">
        <v>403.83</v>
      </c>
      <c r="GM149" t="s">
        <v>337</v>
      </c>
      <c r="GP149" t="s">
        <v>313</v>
      </c>
      <c r="GQ149">
        <v>3072.0839999999998</v>
      </c>
      <c r="GR149" t="s">
        <v>502</v>
      </c>
      <c r="GU149" t="s">
        <v>313</v>
      </c>
      <c r="GV149">
        <v>7.2919999999999998</v>
      </c>
      <c r="GW149" t="s">
        <v>313</v>
      </c>
      <c r="GZ149" t="s">
        <v>313</v>
      </c>
      <c r="HA149">
        <v>18878.634999999998</v>
      </c>
      <c r="HB149" t="s">
        <v>339</v>
      </c>
      <c r="HE149" t="s">
        <v>313</v>
      </c>
      <c r="HF149">
        <v>1501.846</v>
      </c>
      <c r="HG149" t="s">
        <v>328</v>
      </c>
      <c r="HJ149" t="s">
        <v>313</v>
      </c>
      <c r="HK149">
        <v>3232.8890000000001</v>
      </c>
      <c r="HL149" t="s">
        <v>328</v>
      </c>
      <c r="HO149" t="s">
        <v>313</v>
      </c>
      <c r="HP149">
        <v>0</v>
      </c>
      <c r="HQ149" t="s">
        <v>328</v>
      </c>
      <c r="HR149">
        <v>100</v>
      </c>
      <c r="HS149">
        <v>18772.267</v>
      </c>
      <c r="HT149" t="s">
        <v>328</v>
      </c>
      <c r="HU149">
        <v>13054.201999999999</v>
      </c>
      <c r="HV149" t="s">
        <v>340</v>
      </c>
      <c r="HY149" t="s">
        <v>313</v>
      </c>
      <c r="HZ149">
        <v>997.15800000000002</v>
      </c>
      <c r="IA149" t="s">
        <v>327</v>
      </c>
      <c r="ID149" t="s">
        <v>313</v>
      </c>
      <c r="IE149">
        <v>286.82100000000003</v>
      </c>
      <c r="IF149" t="s">
        <v>306</v>
      </c>
      <c r="II149" t="s">
        <v>313</v>
      </c>
      <c r="IJ149">
        <v>292.58999999999997</v>
      </c>
      <c r="IK149" t="s">
        <v>2332</v>
      </c>
      <c r="IN149" t="s">
        <v>313</v>
      </c>
    </row>
    <row r="150" spans="1:248">
      <c r="A150">
        <v>147</v>
      </c>
      <c r="B150" t="s">
        <v>1363</v>
      </c>
      <c r="C150" t="s">
        <v>1364</v>
      </c>
      <c r="D150" t="s">
        <v>1365</v>
      </c>
      <c r="E150" t="s">
        <v>1366</v>
      </c>
      <c r="F150" t="s">
        <v>1367</v>
      </c>
      <c r="G150" t="s">
        <v>522</v>
      </c>
      <c r="H150" t="s">
        <v>1368</v>
      </c>
      <c r="I150" t="s">
        <v>1369</v>
      </c>
      <c r="J150" t="s">
        <v>1170</v>
      </c>
      <c r="K150" t="s">
        <v>313</v>
      </c>
      <c r="L150" t="s">
        <v>313</v>
      </c>
      <c r="M150">
        <v>148</v>
      </c>
      <c r="N150">
        <v>13577.013999999999</v>
      </c>
      <c r="O150" t="s">
        <v>314</v>
      </c>
      <c r="R150" t="s">
        <v>313</v>
      </c>
      <c r="S150">
        <v>410.56400000000002</v>
      </c>
      <c r="T150" t="s">
        <v>442</v>
      </c>
      <c r="W150" t="s">
        <v>313</v>
      </c>
      <c r="X150">
        <v>0</v>
      </c>
      <c r="Y150" t="s">
        <v>316</v>
      </c>
      <c r="Z150">
        <v>100</v>
      </c>
      <c r="AA150">
        <v>12178.324000000001</v>
      </c>
      <c r="AB150" t="s">
        <v>316</v>
      </c>
      <c r="AC150">
        <v>8423.2199999999993</v>
      </c>
      <c r="AD150" t="s">
        <v>317</v>
      </c>
      <c r="AG150" t="s">
        <v>313</v>
      </c>
      <c r="AH150">
        <v>2540.6329999999998</v>
      </c>
      <c r="AI150" t="s">
        <v>600</v>
      </c>
      <c r="AL150" t="s">
        <v>313</v>
      </c>
      <c r="AM150">
        <v>2475.4859999999999</v>
      </c>
      <c r="AN150" t="s">
        <v>319</v>
      </c>
      <c r="AQ150" t="s">
        <v>313</v>
      </c>
      <c r="AR150">
        <v>21.838999999999999</v>
      </c>
      <c r="AS150" t="s">
        <v>616</v>
      </c>
      <c r="AV150" t="s">
        <v>313</v>
      </c>
      <c r="AW150">
        <v>2716.462</v>
      </c>
      <c r="AX150" t="s">
        <v>306</v>
      </c>
      <c r="BA150" t="s">
        <v>313</v>
      </c>
      <c r="BB150">
        <v>719.08500000000004</v>
      </c>
      <c r="BC150" t="s">
        <v>322</v>
      </c>
      <c r="BF150" t="s">
        <v>313</v>
      </c>
      <c r="BG150">
        <v>196.54499999999999</v>
      </c>
      <c r="BH150" t="s">
        <v>1370</v>
      </c>
      <c r="BK150" t="s">
        <v>313</v>
      </c>
      <c r="BL150">
        <v>999.88699999999994</v>
      </c>
      <c r="BM150" t="s">
        <v>662</v>
      </c>
      <c r="BP150" t="s">
        <v>313</v>
      </c>
      <c r="BQ150">
        <v>6490.1310000000003</v>
      </c>
      <c r="BR150" t="s">
        <v>374</v>
      </c>
      <c r="BU150" t="s">
        <v>313</v>
      </c>
      <c r="BV150">
        <v>1140.366</v>
      </c>
      <c r="BW150" t="s">
        <v>663</v>
      </c>
      <c r="BZ150" t="s">
        <v>313</v>
      </c>
      <c r="CA150">
        <v>447.93599999999998</v>
      </c>
      <c r="CB150" t="s">
        <v>841</v>
      </c>
      <c r="CE150" t="s">
        <v>313</v>
      </c>
      <c r="CF150">
        <v>719.04600000000005</v>
      </c>
      <c r="CG150" t="s">
        <v>328</v>
      </c>
      <c r="CJ150" t="s">
        <v>313</v>
      </c>
      <c r="CK150">
        <v>3629.7179999999998</v>
      </c>
      <c r="CL150" t="s">
        <v>328</v>
      </c>
      <c r="CO150" t="s">
        <v>313</v>
      </c>
      <c r="CP150">
        <v>905.62400000000002</v>
      </c>
      <c r="CQ150" t="s">
        <v>842</v>
      </c>
      <c r="CT150" t="s">
        <v>313</v>
      </c>
      <c r="CU150">
        <v>1218.3109999999999</v>
      </c>
      <c r="CV150" t="s">
        <v>313</v>
      </c>
      <c r="CY150" t="s">
        <v>313</v>
      </c>
      <c r="CZ150">
        <v>6130.085</v>
      </c>
      <c r="DA150" t="s">
        <v>313</v>
      </c>
      <c r="DD150" t="s">
        <v>313</v>
      </c>
      <c r="DE150">
        <v>515.66700000000003</v>
      </c>
      <c r="DF150" t="s">
        <v>347</v>
      </c>
      <c r="DI150" t="s">
        <v>313</v>
      </c>
      <c r="DJ150">
        <v>6362.6940000000004</v>
      </c>
      <c r="DK150" t="s">
        <v>341</v>
      </c>
      <c r="DN150" t="s">
        <v>313</v>
      </c>
      <c r="DO150">
        <v>83.924000000000007</v>
      </c>
      <c r="DP150" t="s">
        <v>418</v>
      </c>
      <c r="DS150" t="s">
        <v>313</v>
      </c>
      <c r="DT150">
        <v>0</v>
      </c>
      <c r="DU150" t="s">
        <v>332</v>
      </c>
      <c r="DV150">
        <v>100</v>
      </c>
      <c r="DW150">
        <v>12178.324000000001</v>
      </c>
      <c r="DX150" t="s">
        <v>332</v>
      </c>
      <c r="DY150">
        <v>5456.6639999999998</v>
      </c>
      <c r="DZ150" t="s">
        <v>328</v>
      </c>
      <c r="EC150" t="s">
        <v>313</v>
      </c>
      <c r="ED150">
        <v>9016.3289999999997</v>
      </c>
      <c r="EE150" t="s">
        <v>306</v>
      </c>
      <c r="EH150" t="s">
        <v>313</v>
      </c>
      <c r="EI150">
        <v>115.679</v>
      </c>
      <c r="EJ150" t="s">
        <v>333</v>
      </c>
      <c r="EM150" t="s">
        <v>313</v>
      </c>
      <c r="EN150">
        <v>2357.4589999999998</v>
      </c>
      <c r="EO150" t="s">
        <v>494</v>
      </c>
      <c r="ER150" t="s">
        <v>313</v>
      </c>
      <c r="ES150">
        <v>155.13200000000001</v>
      </c>
      <c r="ET150" t="s">
        <v>313</v>
      </c>
      <c r="EW150" t="s">
        <v>313</v>
      </c>
      <c r="EX150">
        <v>6032.8819999999996</v>
      </c>
      <c r="EY150" t="s">
        <v>313</v>
      </c>
      <c r="FB150" t="s">
        <v>313</v>
      </c>
      <c r="FC150">
        <v>4653.1809999999996</v>
      </c>
      <c r="FD150" t="s">
        <v>376</v>
      </c>
      <c r="FG150" t="s">
        <v>313</v>
      </c>
      <c r="FH150">
        <v>9310.5519999999997</v>
      </c>
      <c r="FI150" t="s">
        <v>328</v>
      </c>
      <c r="FL150" t="s">
        <v>313</v>
      </c>
      <c r="FM150">
        <v>145.23599999999999</v>
      </c>
      <c r="FN150" t="s">
        <v>328</v>
      </c>
      <c r="FQ150" t="s">
        <v>313</v>
      </c>
      <c r="FR150">
        <v>2720.9059999999999</v>
      </c>
      <c r="FS150" t="s">
        <v>458</v>
      </c>
      <c r="FV150" t="s">
        <v>313</v>
      </c>
      <c r="FW150">
        <v>164.74199999999999</v>
      </c>
      <c r="FX150" t="s">
        <v>328</v>
      </c>
      <c r="GA150" t="s">
        <v>313</v>
      </c>
      <c r="GB150">
        <v>1171.567</v>
      </c>
      <c r="GC150" t="s">
        <v>666</v>
      </c>
      <c r="GF150" t="s">
        <v>313</v>
      </c>
      <c r="GG150">
        <v>762.31200000000001</v>
      </c>
      <c r="GH150" t="s">
        <v>328</v>
      </c>
      <c r="GK150" t="s">
        <v>313</v>
      </c>
      <c r="GL150">
        <v>5903.7610000000004</v>
      </c>
      <c r="GM150" t="s">
        <v>721</v>
      </c>
      <c r="GP150" t="s">
        <v>313</v>
      </c>
      <c r="GQ150">
        <v>1151.8230000000001</v>
      </c>
      <c r="GR150" t="s">
        <v>685</v>
      </c>
      <c r="GU150" t="s">
        <v>313</v>
      </c>
      <c r="GV150">
        <v>80.778999999999996</v>
      </c>
      <c r="GW150" t="s">
        <v>313</v>
      </c>
      <c r="GZ150" t="s">
        <v>313</v>
      </c>
      <c r="HA150">
        <v>18872.062999999998</v>
      </c>
      <c r="HB150" t="s">
        <v>339</v>
      </c>
      <c r="HE150" t="s">
        <v>313</v>
      </c>
      <c r="HF150">
        <v>1149.6759999999999</v>
      </c>
      <c r="HG150" t="s">
        <v>328</v>
      </c>
      <c r="HJ150" t="s">
        <v>313</v>
      </c>
      <c r="HK150">
        <v>6183.3220000000001</v>
      </c>
      <c r="HL150" t="s">
        <v>328</v>
      </c>
      <c r="HO150" t="s">
        <v>313</v>
      </c>
      <c r="HP150">
        <v>0</v>
      </c>
      <c r="HQ150" t="s">
        <v>328</v>
      </c>
      <c r="HR150">
        <v>100</v>
      </c>
      <c r="HS150">
        <v>12178.324000000001</v>
      </c>
      <c r="HT150" t="s">
        <v>328</v>
      </c>
      <c r="HU150">
        <v>18315.931</v>
      </c>
      <c r="HV150" t="s">
        <v>340</v>
      </c>
      <c r="HY150" t="s">
        <v>313</v>
      </c>
      <c r="HZ150">
        <v>5326.3440000000001</v>
      </c>
      <c r="IA150" t="s">
        <v>723</v>
      </c>
      <c r="ID150" t="s">
        <v>313</v>
      </c>
      <c r="IE150">
        <v>6246.5550000000003</v>
      </c>
      <c r="IF150" t="s">
        <v>306</v>
      </c>
      <c r="II150" t="s">
        <v>313</v>
      </c>
      <c r="IJ150">
        <v>16.181999999999999</v>
      </c>
      <c r="IK150" t="s">
        <v>2332</v>
      </c>
      <c r="IN150" t="s">
        <v>313</v>
      </c>
    </row>
    <row r="151" spans="1:248">
      <c r="A151">
        <v>148</v>
      </c>
      <c r="B151" t="s">
        <v>1371</v>
      </c>
      <c r="C151" t="s">
        <v>1364</v>
      </c>
      <c r="D151" t="s">
        <v>1372</v>
      </c>
      <c r="E151" t="s">
        <v>1373</v>
      </c>
      <c r="F151" t="s">
        <v>1374</v>
      </c>
      <c r="G151" t="s">
        <v>311</v>
      </c>
      <c r="H151" t="s">
        <v>1375</v>
      </c>
      <c r="I151" t="s">
        <v>1376</v>
      </c>
      <c r="J151" t="s">
        <v>1170</v>
      </c>
      <c r="K151" t="s">
        <v>313</v>
      </c>
      <c r="L151" t="s">
        <v>313</v>
      </c>
      <c r="M151">
        <v>149</v>
      </c>
      <c r="N151">
        <v>13837.978999999999</v>
      </c>
      <c r="O151" t="s">
        <v>314</v>
      </c>
      <c r="R151" t="s">
        <v>313</v>
      </c>
      <c r="S151">
        <v>193.75800000000001</v>
      </c>
      <c r="T151" t="s">
        <v>442</v>
      </c>
      <c r="W151" t="s">
        <v>313</v>
      </c>
      <c r="X151">
        <v>0</v>
      </c>
      <c r="Y151" t="s">
        <v>316</v>
      </c>
      <c r="Z151">
        <v>100</v>
      </c>
      <c r="AA151">
        <v>20609.888999999999</v>
      </c>
      <c r="AB151" t="s">
        <v>316</v>
      </c>
      <c r="AC151">
        <v>8707.9969999999994</v>
      </c>
      <c r="AD151" t="s">
        <v>317</v>
      </c>
      <c r="AG151" t="s">
        <v>313</v>
      </c>
      <c r="AH151">
        <v>2191.4470000000001</v>
      </c>
      <c r="AI151" t="s">
        <v>600</v>
      </c>
      <c r="AL151" t="s">
        <v>313</v>
      </c>
      <c r="AM151">
        <v>2714.3440000000001</v>
      </c>
      <c r="AN151" t="s">
        <v>319</v>
      </c>
      <c r="AQ151" t="s">
        <v>313</v>
      </c>
      <c r="AR151">
        <v>266.54700000000003</v>
      </c>
      <c r="AS151" t="s">
        <v>616</v>
      </c>
      <c r="AV151" t="s">
        <v>313</v>
      </c>
      <c r="AW151">
        <v>3003.7910000000002</v>
      </c>
      <c r="AX151" t="s">
        <v>306</v>
      </c>
      <c r="BA151" t="s">
        <v>313</v>
      </c>
      <c r="BB151">
        <v>695.04200000000003</v>
      </c>
      <c r="BC151" t="s">
        <v>322</v>
      </c>
      <c r="BF151" t="s">
        <v>313</v>
      </c>
      <c r="BG151">
        <v>111.218</v>
      </c>
      <c r="BH151" t="s">
        <v>840</v>
      </c>
      <c r="BK151" t="s">
        <v>313</v>
      </c>
      <c r="BL151">
        <v>668.05499999999995</v>
      </c>
      <c r="BM151" t="s">
        <v>662</v>
      </c>
      <c r="BP151" t="s">
        <v>313</v>
      </c>
      <c r="BQ151">
        <v>6781.43</v>
      </c>
      <c r="BR151" t="s">
        <v>374</v>
      </c>
      <c r="BU151" t="s">
        <v>313</v>
      </c>
      <c r="BV151">
        <v>718.75</v>
      </c>
      <c r="BW151" t="s">
        <v>663</v>
      </c>
      <c r="BZ151" t="s">
        <v>313</v>
      </c>
      <c r="CA151">
        <v>180.786</v>
      </c>
      <c r="CB151" t="s">
        <v>841</v>
      </c>
      <c r="CE151" t="s">
        <v>313</v>
      </c>
      <c r="CF151">
        <v>694.73800000000006</v>
      </c>
      <c r="CG151" t="s">
        <v>328</v>
      </c>
      <c r="CJ151" t="s">
        <v>313</v>
      </c>
      <c r="CK151">
        <v>3914.9490000000001</v>
      </c>
      <c r="CL151" t="s">
        <v>328</v>
      </c>
      <c r="CO151" t="s">
        <v>313</v>
      </c>
      <c r="CP151">
        <v>448.55700000000002</v>
      </c>
      <c r="CQ151" t="s">
        <v>842</v>
      </c>
      <c r="CT151" t="s">
        <v>313</v>
      </c>
      <c r="CU151">
        <v>850.27800000000002</v>
      </c>
      <c r="CV151" t="s">
        <v>313</v>
      </c>
      <c r="CY151" t="s">
        <v>313</v>
      </c>
      <c r="CZ151">
        <v>6421.674</v>
      </c>
      <c r="DA151" t="s">
        <v>313</v>
      </c>
      <c r="DD151" t="s">
        <v>313</v>
      </c>
      <c r="DE151">
        <v>355.22699999999998</v>
      </c>
      <c r="DF151" t="s">
        <v>347</v>
      </c>
      <c r="DI151" t="s">
        <v>313</v>
      </c>
      <c r="DJ151">
        <v>6654.134</v>
      </c>
      <c r="DK151" t="s">
        <v>341</v>
      </c>
      <c r="DN151" t="s">
        <v>313</v>
      </c>
      <c r="DO151">
        <v>276.18099999999998</v>
      </c>
      <c r="DP151" t="s">
        <v>418</v>
      </c>
      <c r="DS151" t="s">
        <v>313</v>
      </c>
      <c r="DT151">
        <v>0</v>
      </c>
      <c r="DU151" t="s">
        <v>332</v>
      </c>
      <c r="DV151">
        <v>100</v>
      </c>
      <c r="DW151">
        <v>20609.888999999999</v>
      </c>
      <c r="DX151" t="s">
        <v>332</v>
      </c>
      <c r="DY151">
        <v>5743.7020000000002</v>
      </c>
      <c r="DZ151" t="s">
        <v>328</v>
      </c>
      <c r="EC151" t="s">
        <v>313</v>
      </c>
      <c r="ED151">
        <v>9163.6370000000006</v>
      </c>
      <c r="EE151" t="s">
        <v>306</v>
      </c>
      <c r="EH151" t="s">
        <v>313</v>
      </c>
      <c r="EI151">
        <v>263.24</v>
      </c>
      <c r="EJ151" t="s">
        <v>333</v>
      </c>
      <c r="EM151" t="s">
        <v>313</v>
      </c>
      <c r="EN151">
        <v>2587.16</v>
      </c>
      <c r="EO151" t="s">
        <v>494</v>
      </c>
      <c r="ER151" t="s">
        <v>313</v>
      </c>
      <c r="ES151">
        <v>206.071</v>
      </c>
      <c r="ET151" t="s">
        <v>313</v>
      </c>
      <c r="EW151" t="s">
        <v>313</v>
      </c>
      <c r="EX151">
        <v>6324.3630000000003</v>
      </c>
      <c r="EY151" t="s">
        <v>313</v>
      </c>
      <c r="FB151" t="s">
        <v>313</v>
      </c>
      <c r="FC151">
        <v>4262.38</v>
      </c>
      <c r="FD151" t="s">
        <v>376</v>
      </c>
      <c r="FG151" t="s">
        <v>313</v>
      </c>
      <c r="FH151">
        <v>9566.3310000000001</v>
      </c>
      <c r="FI151" t="s">
        <v>328</v>
      </c>
      <c r="FL151" t="s">
        <v>313</v>
      </c>
      <c r="FM151">
        <v>63.249000000000002</v>
      </c>
      <c r="FN151" t="s">
        <v>328</v>
      </c>
      <c r="FQ151" t="s">
        <v>313</v>
      </c>
      <c r="FR151">
        <v>2380.6379999999999</v>
      </c>
      <c r="FS151" t="s">
        <v>458</v>
      </c>
      <c r="FV151" t="s">
        <v>313</v>
      </c>
      <c r="FW151">
        <v>193.69800000000001</v>
      </c>
      <c r="FX151" t="s">
        <v>328</v>
      </c>
      <c r="GA151" t="s">
        <v>313</v>
      </c>
      <c r="GB151">
        <v>815.125</v>
      </c>
      <c r="GC151" t="s">
        <v>666</v>
      </c>
      <c r="GF151" t="s">
        <v>313</v>
      </c>
      <c r="GG151">
        <v>426.59500000000003</v>
      </c>
      <c r="GH151" t="s">
        <v>328</v>
      </c>
      <c r="GK151" t="s">
        <v>313</v>
      </c>
      <c r="GL151">
        <v>5443.8789999999999</v>
      </c>
      <c r="GM151" t="s">
        <v>721</v>
      </c>
      <c r="GP151" t="s">
        <v>313</v>
      </c>
      <c r="GQ151">
        <v>732.14200000000005</v>
      </c>
      <c r="GR151" t="s">
        <v>685</v>
      </c>
      <c r="GU151" t="s">
        <v>313</v>
      </c>
      <c r="GV151">
        <v>66.835999999999999</v>
      </c>
      <c r="GW151" t="s">
        <v>313</v>
      </c>
      <c r="GZ151" t="s">
        <v>313</v>
      </c>
      <c r="HA151">
        <v>19103.808000000001</v>
      </c>
      <c r="HB151" t="s">
        <v>339</v>
      </c>
      <c r="HE151" t="s">
        <v>313</v>
      </c>
      <c r="HF151">
        <v>1220.385</v>
      </c>
      <c r="HG151" t="s">
        <v>328</v>
      </c>
      <c r="HJ151" t="s">
        <v>313</v>
      </c>
      <c r="HK151">
        <v>6475.6949999999997</v>
      </c>
      <c r="HL151" t="s">
        <v>328</v>
      </c>
      <c r="HO151" t="s">
        <v>313</v>
      </c>
      <c r="HP151">
        <v>0</v>
      </c>
      <c r="HQ151" t="s">
        <v>328</v>
      </c>
      <c r="HR151">
        <v>100</v>
      </c>
      <c r="HS151">
        <v>20609.888999999999</v>
      </c>
      <c r="HT151" t="s">
        <v>328</v>
      </c>
      <c r="HU151">
        <v>18384.132000000001</v>
      </c>
      <c r="HV151" t="s">
        <v>340</v>
      </c>
      <c r="HY151" t="s">
        <v>313</v>
      </c>
      <c r="HZ151">
        <v>5212.3530000000001</v>
      </c>
      <c r="IA151" t="s">
        <v>723</v>
      </c>
      <c r="ID151" t="s">
        <v>313</v>
      </c>
      <c r="IE151">
        <v>6535.3829999999998</v>
      </c>
      <c r="IF151" t="s">
        <v>306</v>
      </c>
      <c r="II151" t="s">
        <v>313</v>
      </c>
      <c r="IJ151">
        <v>33.802</v>
      </c>
      <c r="IK151" t="s">
        <v>2332</v>
      </c>
      <c r="IN151" t="s">
        <v>313</v>
      </c>
    </row>
    <row r="152" spans="1:248">
      <c r="A152">
        <v>149</v>
      </c>
      <c r="B152" t="s">
        <v>1377</v>
      </c>
      <c r="C152" t="s">
        <v>472</v>
      </c>
      <c r="D152" t="s">
        <v>473</v>
      </c>
      <c r="E152" t="s">
        <v>474</v>
      </c>
      <c r="F152" t="s">
        <v>475</v>
      </c>
      <c r="G152" t="s">
        <v>476</v>
      </c>
      <c r="H152" t="s">
        <v>477</v>
      </c>
      <c r="I152" t="s">
        <v>313</v>
      </c>
      <c r="J152" t="s">
        <v>346</v>
      </c>
      <c r="K152" t="s">
        <v>313</v>
      </c>
      <c r="L152" t="s">
        <v>313</v>
      </c>
      <c r="M152">
        <v>150</v>
      </c>
      <c r="N152">
        <v>7510.6670000000004</v>
      </c>
      <c r="O152" t="s">
        <v>314</v>
      </c>
      <c r="R152" t="s">
        <v>313</v>
      </c>
      <c r="S152">
        <v>2816.4459999999999</v>
      </c>
      <c r="T152" t="s">
        <v>315</v>
      </c>
      <c r="W152" t="s">
        <v>313</v>
      </c>
      <c r="X152">
        <v>291.572</v>
      </c>
      <c r="Y152" t="s">
        <v>316</v>
      </c>
      <c r="AB152" t="s">
        <v>313</v>
      </c>
      <c r="AC152">
        <v>2000.26</v>
      </c>
      <c r="AD152" t="s">
        <v>317</v>
      </c>
      <c r="AG152" t="s">
        <v>313</v>
      </c>
      <c r="AH152">
        <v>689.47500000000002</v>
      </c>
      <c r="AI152" t="s">
        <v>318</v>
      </c>
      <c r="AL152" t="s">
        <v>313</v>
      </c>
      <c r="AM152">
        <v>0</v>
      </c>
      <c r="AN152" t="s">
        <v>319</v>
      </c>
      <c r="AO152">
        <v>100</v>
      </c>
      <c r="AP152">
        <v>13350.275</v>
      </c>
      <c r="AQ152" t="s">
        <v>319</v>
      </c>
      <c r="AR152">
        <v>148.09299999999999</v>
      </c>
      <c r="AS152" t="s">
        <v>402</v>
      </c>
      <c r="AV152" t="s">
        <v>313</v>
      </c>
      <c r="AW152">
        <v>1644.3889999999999</v>
      </c>
      <c r="AX152" t="s">
        <v>354</v>
      </c>
      <c r="BA152" t="s">
        <v>313</v>
      </c>
      <c r="BB152">
        <v>1099.6210000000001</v>
      </c>
      <c r="BC152" t="s">
        <v>322</v>
      </c>
      <c r="BF152" t="s">
        <v>313</v>
      </c>
      <c r="BG152">
        <v>70.114000000000004</v>
      </c>
      <c r="BH152" t="s">
        <v>478</v>
      </c>
      <c r="BK152" t="s">
        <v>313</v>
      </c>
      <c r="BL152">
        <v>0</v>
      </c>
      <c r="BM152" t="s">
        <v>441</v>
      </c>
      <c r="BN152">
        <v>3.5999999999999997E-2</v>
      </c>
      <c r="BO152">
        <v>4.7409999999999997</v>
      </c>
      <c r="BP152" t="s">
        <v>441</v>
      </c>
      <c r="BQ152">
        <v>0</v>
      </c>
      <c r="BR152" t="s">
        <v>374</v>
      </c>
      <c r="BS152">
        <v>0.115</v>
      </c>
      <c r="BT152">
        <v>15.404999999999999</v>
      </c>
      <c r="BU152" t="s">
        <v>374</v>
      </c>
      <c r="BV152">
        <v>22.655999999999999</v>
      </c>
      <c r="BW152" t="s">
        <v>434</v>
      </c>
      <c r="BZ152" t="s">
        <v>313</v>
      </c>
      <c r="CA152">
        <v>0</v>
      </c>
      <c r="CB152" t="s">
        <v>426</v>
      </c>
      <c r="CC152">
        <v>5.6669999999999998</v>
      </c>
      <c r="CD152">
        <v>756.50800000000004</v>
      </c>
      <c r="CE152" t="s">
        <v>426</v>
      </c>
      <c r="CF152">
        <v>829.05399999999997</v>
      </c>
      <c r="CG152" t="s">
        <v>328</v>
      </c>
      <c r="CJ152" t="s">
        <v>313</v>
      </c>
      <c r="CK152">
        <v>481.81200000000001</v>
      </c>
      <c r="CL152" t="s">
        <v>328</v>
      </c>
      <c r="CO152" t="s">
        <v>313</v>
      </c>
      <c r="CP152">
        <v>114.78700000000001</v>
      </c>
      <c r="CQ152" t="s">
        <v>435</v>
      </c>
      <c r="CT152" t="s">
        <v>313</v>
      </c>
      <c r="CU152">
        <v>324.387</v>
      </c>
      <c r="CV152" t="s">
        <v>313</v>
      </c>
      <c r="CY152" t="s">
        <v>313</v>
      </c>
      <c r="CZ152">
        <v>53.375999999999998</v>
      </c>
      <c r="DA152" t="s">
        <v>313</v>
      </c>
      <c r="DD152" t="s">
        <v>313</v>
      </c>
      <c r="DE152">
        <v>1699.4839999999999</v>
      </c>
      <c r="DF152" t="s">
        <v>330</v>
      </c>
      <c r="DI152" t="s">
        <v>313</v>
      </c>
      <c r="DJ152">
        <v>24.018999999999998</v>
      </c>
      <c r="DK152" t="s">
        <v>306</v>
      </c>
      <c r="DN152" t="s">
        <v>313</v>
      </c>
      <c r="DO152">
        <v>1427.6479999999999</v>
      </c>
      <c r="DP152" t="s">
        <v>321</v>
      </c>
      <c r="DS152" t="s">
        <v>313</v>
      </c>
      <c r="DT152">
        <v>334.01600000000002</v>
      </c>
      <c r="DU152" t="s">
        <v>332</v>
      </c>
      <c r="DX152" t="s">
        <v>313</v>
      </c>
      <c r="DY152">
        <v>686.99599999999998</v>
      </c>
      <c r="DZ152" t="s">
        <v>328</v>
      </c>
      <c r="EC152" t="s">
        <v>313</v>
      </c>
      <c r="ED152">
        <v>4926.0680000000002</v>
      </c>
      <c r="EE152" t="s">
        <v>306</v>
      </c>
      <c r="EH152" t="s">
        <v>313</v>
      </c>
      <c r="EI152">
        <v>0.73299999999999998</v>
      </c>
      <c r="EJ152" t="s">
        <v>333</v>
      </c>
      <c r="EM152" t="s">
        <v>313</v>
      </c>
      <c r="EN152">
        <v>3798.5740000000001</v>
      </c>
      <c r="EO152" t="s">
        <v>394</v>
      </c>
      <c r="ER152" t="s">
        <v>313</v>
      </c>
      <c r="ES152">
        <v>0</v>
      </c>
      <c r="ET152" t="s">
        <v>313</v>
      </c>
      <c r="EU152">
        <v>2.681</v>
      </c>
      <c r="EV152">
        <v>357.92500000000001</v>
      </c>
      <c r="EW152" t="s">
        <v>313</v>
      </c>
      <c r="EX152">
        <v>354.488</v>
      </c>
      <c r="EY152" t="s">
        <v>313</v>
      </c>
      <c r="FB152" t="s">
        <v>313</v>
      </c>
      <c r="FC152">
        <v>4178.3440000000001</v>
      </c>
      <c r="FD152" t="s">
        <v>335</v>
      </c>
      <c r="FG152" t="s">
        <v>313</v>
      </c>
      <c r="FH152">
        <v>4122.9669999999996</v>
      </c>
      <c r="FI152" t="s">
        <v>328</v>
      </c>
      <c r="FL152" t="s">
        <v>313</v>
      </c>
      <c r="FM152">
        <v>7.375</v>
      </c>
      <c r="FN152" t="s">
        <v>328</v>
      </c>
      <c r="FQ152" t="s">
        <v>313</v>
      </c>
      <c r="FR152">
        <v>1716.644</v>
      </c>
      <c r="FS152" t="s">
        <v>341</v>
      </c>
      <c r="FV152" t="s">
        <v>313</v>
      </c>
      <c r="FW152">
        <v>0</v>
      </c>
      <c r="FX152" t="s">
        <v>328</v>
      </c>
      <c r="FY152">
        <v>1.444</v>
      </c>
      <c r="FZ152">
        <v>192.721</v>
      </c>
      <c r="GA152" t="s">
        <v>328</v>
      </c>
      <c r="GB152">
        <v>587.92399999999998</v>
      </c>
      <c r="GC152" t="s">
        <v>395</v>
      </c>
      <c r="GF152" t="s">
        <v>313</v>
      </c>
      <c r="GG152">
        <v>7266.0709999999999</v>
      </c>
      <c r="GH152" t="s">
        <v>328</v>
      </c>
      <c r="GK152" t="s">
        <v>313</v>
      </c>
      <c r="GL152">
        <v>1723.019</v>
      </c>
      <c r="GM152" t="s">
        <v>416</v>
      </c>
      <c r="GP152" t="s">
        <v>313</v>
      </c>
      <c r="GQ152">
        <v>0</v>
      </c>
      <c r="GR152" t="s">
        <v>338</v>
      </c>
      <c r="GS152">
        <v>95.537999999999997</v>
      </c>
      <c r="GT152">
        <v>12754.583000000001</v>
      </c>
      <c r="GU152" t="s">
        <v>338</v>
      </c>
      <c r="GV152">
        <v>0</v>
      </c>
      <c r="GW152" t="s">
        <v>313</v>
      </c>
      <c r="GX152">
        <v>0.72599999999999998</v>
      </c>
      <c r="GY152">
        <v>96.926000000000002</v>
      </c>
      <c r="GZ152" t="s">
        <v>313</v>
      </c>
      <c r="HA152">
        <v>15561.442999999999</v>
      </c>
      <c r="HB152" t="s">
        <v>339</v>
      </c>
      <c r="HE152" t="s">
        <v>313</v>
      </c>
      <c r="HF152">
        <v>5.5839999999999996</v>
      </c>
      <c r="HG152" t="s">
        <v>328</v>
      </c>
      <c r="HJ152" t="s">
        <v>313</v>
      </c>
      <c r="HK152">
        <v>109.88</v>
      </c>
      <c r="HL152" t="s">
        <v>328</v>
      </c>
      <c r="HO152" t="s">
        <v>313</v>
      </c>
      <c r="HP152">
        <v>1169.6559999999999</v>
      </c>
      <c r="HQ152" t="s">
        <v>328</v>
      </c>
      <c r="HT152" t="s">
        <v>313</v>
      </c>
      <c r="HU152">
        <v>16001.511</v>
      </c>
      <c r="HV152" t="s">
        <v>340</v>
      </c>
      <c r="HY152" t="s">
        <v>313</v>
      </c>
      <c r="HZ152">
        <v>1097.3440000000001</v>
      </c>
      <c r="IA152" t="s">
        <v>327</v>
      </c>
      <c r="ID152" t="s">
        <v>313</v>
      </c>
      <c r="IE152">
        <v>359.22399999999999</v>
      </c>
      <c r="IF152" t="s">
        <v>306</v>
      </c>
      <c r="II152" t="s">
        <v>313</v>
      </c>
      <c r="IJ152">
        <v>311.21300000000002</v>
      </c>
      <c r="IK152" t="s">
        <v>2332</v>
      </c>
      <c r="IN152" t="s">
        <v>313</v>
      </c>
    </row>
    <row r="153" spans="1:248">
      <c r="A153">
        <v>150</v>
      </c>
      <c r="B153" t="s">
        <v>1378</v>
      </c>
      <c r="C153" t="s">
        <v>1379</v>
      </c>
      <c r="D153" t="s">
        <v>1380</v>
      </c>
      <c r="E153" t="s">
        <v>1381</v>
      </c>
      <c r="F153" t="s">
        <v>1382</v>
      </c>
      <c r="G153" t="s">
        <v>311</v>
      </c>
      <c r="H153" t="s">
        <v>1383</v>
      </c>
      <c r="I153" t="s">
        <v>313</v>
      </c>
      <c r="J153" t="s">
        <v>346</v>
      </c>
      <c r="K153" t="s">
        <v>1384</v>
      </c>
      <c r="L153" t="s">
        <v>346</v>
      </c>
      <c r="M153">
        <v>151</v>
      </c>
      <c r="N153">
        <v>2029.818</v>
      </c>
      <c r="O153" t="s">
        <v>314</v>
      </c>
      <c r="R153" t="s">
        <v>313</v>
      </c>
      <c r="S153">
        <v>6354.2960000000003</v>
      </c>
      <c r="T153" t="s">
        <v>360</v>
      </c>
      <c r="W153" t="s">
        <v>313</v>
      </c>
      <c r="X153">
        <v>0</v>
      </c>
      <c r="Y153" t="s">
        <v>316</v>
      </c>
      <c r="Z153">
        <v>100</v>
      </c>
      <c r="AA153">
        <v>234084.26699999999</v>
      </c>
      <c r="AB153" t="s">
        <v>316</v>
      </c>
      <c r="AC153">
        <v>1778.0540000000001</v>
      </c>
      <c r="AD153" t="s">
        <v>317</v>
      </c>
      <c r="AG153" t="s">
        <v>313</v>
      </c>
      <c r="AH153">
        <v>1996.96</v>
      </c>
      <c r="AI153" t="s">
        <v>318</v>
      </c>
      <c r="AL153" t="s">
        <v>313</v>
      </c>
      <c r="AM153">
        <v>405.47</v>
      </c>
      <c r="AN153" t="s">
        <v>361</v>
      </c>
      <c r="AQ153" t="s">
        <v>313</v>
      </c>
      <c r="AR153">
        <v>0</v>
      </c>
      <c r="AS153" t="s">
        <v>320</v>
      </c>
      <c r="AT153">
        <v>0.13400000000000001</v>
      </c>
      <c r="AU153">
        <v>313.005</v>
      </c>
      <c r="AV153" t="s">
        <v>320</v>
      </c>
      <c r="AW153">
        <v>396.01</v>
      </c>
      <c r="AX153" t="s">
        <v>321</v>
      </c>
      <c r="BA153" t="s">
        <v>313</v>
      </c>
      <c r="BB153">
        <v>0</v>
      </c>
      <c r="BC153" t="s">
        <v>322</v>
      </c>
      <c r="BD153">
        <v>8.5999999999999993E-2</v>
      </c>
      <c r="BE153">
        <v>200.82499999999999</v>
      </c>
      <c r="BF153" t="s">
        <v>322</v>
      </c>
      <c r="BG153">
        <v>94.138000000000005</v>
      </c>
      <c r="BH153" t="s">
        <v>1171</v>
      </c>
      <c r="BK153" t="s">
        <v>313</v>
      </c>
      <c r="BL153">
        <v>2954.1550000000002</v>
      </c>
      <c r="BM153" t="s">
        <v>324</v>
      </c>
      <c r="BP153" t="s">
        <v>313</v>
      </c>
      <c r="BQ153">
        <v>4933.4409999999998</v>
      </c>
      <c r="BR153" t="s">
        <v>325</v>
      </c>
      <c r="BU153" t="s">
        <v>313</v>
      </c>
      <c r="BV153">
        <v>2733.0819999999999</v>
      </c>
      <c r="BW153" t="s">
        <v>326</v>
      </c>
      <c r="BZ153" t="s">
        <v>313</v>
      </c>
      <c r="CA153">
        <v>1599.636</v>
      </c>
      <c r="CB153" t="s">
        <v>362</v>
      </c>
      <c r="CE153" t="s">
        <v>313</v>
      </c>
      <c r="CF153">
        <v>0</v>
      </c>
      <c r="CG153" t="s">
        <v>328</v>
      </c>
      <c r="CH153">
        <v>1.4E-2</v>
      </c>
      <c r="CI153">
        <v>33.33</v>
      </c>
      <c r="CJ153" t="s">
        <v>328</v>
      </c>
      <c r="CK153">
        <v>3905.9209999999998</v>
      </c>
      <c r="CL153" t="s">
        <v>328</v>
      </c>
      <c r="CO153" t="s">
        <v>313</v>
      </c>
      <c r="CP153">
        <v>3108.4789999999998</v>
      </c>
      <c r="CQ153" t="s">
        <v>383</v>
      </c>
      <c r="CT153" t="s">
        <v>313</v>
      </c>
      <c r="CU153">
        <v>1618.922</v>
      </c>
      <c r="CV153" t="s">
        <v>313</v>
      </c>
      <c r="CY153" t="s">
        <v>313</v>
      </c>
      <c r="CZ153">
        <v>2658.2249999999999</v>
      </c>
      <c r="DA153" t="s">
        <v>313</v>
      </c>
      <c r="DD153" t="s">
        <v>313</v>
      </c>
      <c r="DE153">
        <v>102.536</v>
      </c>
      <c r="DF153" t="s">
        <v>347</v>
      </c>
      <c r="DI153" t="s">
        <v>313</v>
      </c>
      <c r="DJ153">
        <v>5090.2659999999996</v>
      </c>
      <c r="DK153" t="s">
        <v>306</v>
      </c>
      <c r="DN153" t="s">
        <v>313</v>
      </c>
      <c r="DO153">
        <v>80.444000000000003</v>
      </c>
      <c r="DP153" t="s">
        <v>363</v>
      </c>
      <c r="DS153" t="s">
        <v>313</v>
      </c>
      <c r="DT153">
        <v>0</v>
      </c>
      <c r="DU153" t="s">
        <v>332</v>
      </c>
      <c r="DV153">
        <v>99.882999999999996</v>
      </c>
      <c r="DW153">
        <v>233810.299</v>
      </c>
      <c r="DX153" t="s">
        <v>332</v>
      </c>
      <c r="DY153">
        <v>2850.0349999999999</v>
      </c>
      <c r="DZ153" t="s">
        <v>328</v>
      </c>
      <c r="EC153" t="s">
        <v>313</v>
      </c>
      <c r="ED153">
        <v>0</v>
      </c>
      <c r="EE153" t="s">
        <v>306</v>
      </c>
      <c r="EF153">
        <v>99.626000000000005</v>
      </c>
      <c r="EG153">
        <v>233208.299</v>
      </c>
      <c r="EH153" t="s">
        <v>306</v>
      </c>
      <c r="EI153">
        <v>290.40899999999999</v>
      </c>
      <c r="EJ153" t="s">
        <v>333</v>
      </c>
      <c r="EM153" t="s">
        <v>313</v>
      </c>
      <c r="EN153">
        <v>677.71699999999998</v>
      </c>
      <c r="EO153" t="s">
        <v>334</v>
      </c>
      <c r="ER153" t="s">
        <v>313</v>
      </c>
      <c r="ES153">
        <v>3528.78</v>
      </c>
      <c r="ET153" t="s">
        <v>313</v>
      </c>
      <c r="EW153" t="s">
        <v>313</v>
      </c>
      <c r="EX153">
        <v>5373.7489999999998</v>
      </c>
      <c r="EY153" t="s">
        <v>313</v>
      </c>
      <c r="FB153" t="s">
        <v>313</v>
      </c>
      <c r="FC153">
        <v>2037.549</v>
      </c>
      <c r="FD153" t="s">
        <v>335</v>
      </c>
      <c r="FG153" t="s">
        <v>313</v>
      </c>
      <c r="FH153">
        <v>1509.971</v>
      </c>
      <c r="FI153" t="s">
        <v>328</v>
      </c>
      <c r="FL153" t="s">
        <v>313</v>
      </c>
      <c r="FM153">
        <v>3411.4650000000001</v>
      </c>
      <c r="FN153" t="s">
        <v>328</v>
      </c>
      <c r="FQ153" t="s">
        <v>313</v>
      </c>
      <c r="FR153">
        <v>2285.7280000000001</v>
      </c>
      <c r="FS153" t="s">
        <v>306</v>
      </c>
      <c r="FV153" t="s">
        <v>313</v>
      </c>
      <c r="FW153">
        <v>2925.1779999999999</v>
      </c>
      <c r="FX153" t="s">
        <v>328</v>
      </c>
      <c r="GA153" t="s">
        <v>313</v>
      </c>
      <c r="GB153">
        <v>2831.9960000000001</v>
      </c>
      <c r="GC153" t="s">
        <v>1385</v>
      </c>
      <c r="GF153" t="s">
        <v>313</v>
      </c>
      <c r="GG153">
        <v>11607.085999999999</v>
      </c>
      <c r="GH153" t="s">
        <v>328</v>
      </c>
      <c r="GK153" t="s">
        <v>313</v>
      </c>
      <c r="GL153">
        <v>2093.09</v>
      </c>
      <c r="GM153" t="s">
        <v>1386</v>
      </c>
      <c r="GP153" t="s">
        <v>313</v>
      </c>
      <c r="GQ153">
        <v>4930.1890000000003</v>
      </c>
      <c r="GR153" t="s">
        <v>365</v>
      </c>
      <c r="GU153" t="s">
        <v>313</v>
      </c>
      <c r="GV153">
        <v>2711.7930000000001</v>
      </c>
      <c r="GW153" t="s">
        <v>313</v>
      </c>
      <c r="GZ153" t="s">
        <v>313</v>
      </c>
      <c r="HA153">
        <v>17525.339</v>
      </c>
      <c r="HB153" t="s">
        <v>339</v>
      </c>
      <c r="HE153" t="s">
        <v>313</v>
      </c>
      <c r="HF153">
        <v>5125.174</v>
      </c>
      <c r="HG153" t="s">
        <v>328</v>
      </c>
      <c r="HJ153" t="s">
        <v>313</v>
      </c>
      <c r="HK153">
        <v>5237.433</v>
      </c>
      <c r="HL153" t="s">
        <v>328</v>
      </c>
      <c r="HO153" t="s">
        <v>313</v>
      </c>
      <c r="HP153">
        <v>127.309</v>
      </c>
      <c r="HQ153" t="s">
        <v>328</v>
      </c>
      <c r="HT153" t="s">
        <v>313</v>
      </c>
      <c r="HU153">
        <v>12341.081</v>
      </c>
      <c r="HV153" t="s">
        <v>340</v>
      </c>
      <c r="HY153" t="s">
        <v>313</v>
      </c>
      <c r="HZ153">
        <v>2403.0700000000002</v>
      </c>
      <c r="IA153" t="s">
        <v>327</v>
      </c>
      <c r="ID153" t="s">
        <v>313</v>
      </c>
      <c r="IE153">
        <v>0</v>
      </c>
      <c r="IF153" t="s">
        <v>306</v>
      </c>
      <c r="IG153">
        <v>99.959000000000003</v>
      </c>
      <c r="IH153">
        <v>233988.69699999999</v>
      </c>
      <c r="II153" t="s">
        <v>306</v>
      </c>
      <c r="IJ153">
        <v>0</v>
      </c>
      <c r="IK153" t="s">
        <v>2332</v>
      </c>
      <c r="IL153">
        <v>5.3849999999999998</v>
      </c>
      <c r="IM153">
        <v>12604.768</v>
      </c>
      <c r="IN153" t="s">
        <v>2332</v>
      </c>
    </row>
    <row r="154" spans="1:248">
      <c r="A154">
        <v>151</v>
      </c>
      <c r="B154" t="s">
        <v>1387</v>
      </c>
      <c r="C154" t="s">
        <v>1388</v>
      </c>
      <c r="D154" t="s">
        <v>484</v>
      </c>
      <c r="E154" t="s">
        <v>1389</v>
      </c>
      <c r="F154" t="s">
        <v>1390</v>
      </c>
      <c r="G154" t="s">
        <v>522</v>
      </c>
      <c r="H154" t="s">
        <v>940</v>
      </c>
      <c r="I154" t="s">
        <v>313</v>
      </c>
      <c r="J154" t="s">
        <v>313</v>
      </c>
      <c r="K154" t="s">
        <v>346</v>
      </c>
      <c r="L154" t="s">
        <v>313</v>
      </c>
      <c r="M154">
        <v>152</v>
      </c>
      <c r="N154">
        <v>10743.31</v>
      </c>
      <c r="O154" t="s">
        <v>314</v>
      </c>
      <c r="R154" t="s">
        <v>313</v>
      </c>
      <c r="S154">
        <v>3529.05</v>
      </c>
      <c r="T154" t="s">
        <v>471</v>
      </c>
      <c r="W154" t="s">
        <v>313</v>
      </c>
      <c r="X154">
        <v>0</v>
      </c>
      <c r="Y154" t="s">
        <v>316</v>
      </c>
      <c r="Z154">
        <v>100</v>
      </c>
      <c r="AA154">
        <v>391.34100000000001</v>
      </c>
      <c r="AB154" t="s">
        <v>316</v>
      </c>
      <c r="AC154">
        <v>6704.72</v>
      </c>
      <c r="AD154" t="s">
        <v>317</v>
      </c>
      <c r="AG154" t="s">
        <v>313</v>
      </c>
      <c r="AH154">
        <v>3458.607</v>
      </c>
      <c r="AI154" t="s">
        <v>682</v>
      </c>
      <c r="AL154" t="s">
        <v>313</v>
      </c>
      <c r="AM154">
        <v>1105.9559999999999</v>
      </c>
      <c r="AN154" t="s">
        <v>319</v>
      </c>
      <c r="AQ154" t="s">
        <v>313</v>
      </c>
      <c r="AR154">
        <v>3439.5949999999998</v>
      </c>
      <c r="AS154" t="s">
        <v>616</v>
      </c>
      <c r="AV154" t="s">
        <v>313</v>
      </c>
      <c r="AW154">
        <v>3020.6390000000001</v>
      </c>
      <c r="AX154" t="s">
        <v>306</v>
      </c>
      <c r="BA154" t="s">
        <v>313</v>
      </c>
      <c r="BB154">
        <v>846.87800000000004</v>
      </c>
      <c r="BC154" t="s">
        <v>322</v>
      </c>
      <c r="BF154" t="s">
        <v>313</v>
      </c>
      <c r="BG154">
        <v>166.24</v>
      </c>
      <c r="BH154" t="s">
        <v>683</v>
      </c>
      <c r="BK154" t="s">
        <v>313</v>
      </c>
      <c r="BL154">
        <v>3505.0120000000002</v>
      </c>
      <c r="BM154" t="s">
        <v>540</v>
      </c>
      <c r="BP154" t="s">
        <v>313</v>
      </c>
      <c r="BQ154">
        <v>5523.4449999999997</v>
      </c>
      <c r="BR154" t="s">
        <v>374</v>
      </c>
      <c r="BU154" t="s">
        <v>313</v>
      </c>
      <c r="BV154">
        <v>2768.3719999999998</v>
      </c>
      <c r="BW154" t="s">
        <v>618</v>
      </c>
      <c r="BZ154" t="s">
        <v>313</v>
      </c>
      <c r="CA154">
        <v>836.93899999999996</v>
      </c>
      <c r="CB154" t="s">
        <v>542</v>
      </c>
      <c r="CE154" t="s">
        <v>313</v>
      </c>
      <c r="CF154">
        <v>846.72799999999995</v>
      </c>
      <c r="CG154" t="s">
        <v>328</v>
      </c>
      <c r="CJ154" t="s">
        <v>313</v>
      </c>
      <c r="CK154">
        <v>3256.8539999999998</v>
      </c>
      <c r="CL154" t="s">
        <v>328</v>
      </c>
      <c r="CO154" t="s">
        <v>313</v>
      </c>
      <c r="CP154">
        <v>2239.5889999999999</v>
      </c>
      <c r="CQ154" t="s">
        <v>619</v>
      </c>
      <c r="CT154" t="s">
        <v>313</v>
      </c>
      <c r="CU154">
        <v>1945.443</v>
      </c>
      <c r="CV154" t="s">
        <v>313</v>
      </c>
      <c r="CY154" t="s">
        <v>313</v>
      </c>
      <c r="CZ154">
        <v>5193.6149999999998</v>
      </c>
      <c r="DA154" t="s">
        <v>313</v>
      </c>
      <c r="DD154" t="s">
        <v>313</v>
      </c>
      <c r="DE154">
        <v>655.76</v>
      </c>
      <c r="DF154" t="s">
        <v>347</v>
      </c>
      <c r="DI154" t="s">
        <v>313</v>
      </c>
      <c r="DJ154">
        <v>5444.7259999999997</v>
      </c>
      <c r="DK154" t="s">
        <v>341</v>
      </c>
      <c r="DN154" t="s">
        <v>313</v>
      </c>
      <c r="DO154">
        <v>274.03300000000002</v>
      </c>
      <c r="DP154" t="s">
        <v>418</v>
      </c>
      <c r="DS154" t="s">
        <v>313</v>
      </c>
      <c r="DT154">
        <v>0</v>
      </c>
      <c r="DU154" t="s">
        <v>332</v>
      </c>
      <c r="DV154">
        <v>100</v>
      </c>
      <c r="DW154">
        <v>391.34100000000001</v>
      </c>
      <c r="DX154" t="s">
        <v>332</v>
      </c>
      <c r="DY154">
        <v>4394.7120000000004</v>
      </c>
      <c r="DZ154" t="s">
        <v>328</v>
      </c>
      <c r="EC154" t="s">
        <v>313</v>
      </c>
      <c r="ED154">
        <v>5198.9939999999997</v>
      </c>
      <c r="EE154" t="s">
        <v>306</v>
      </c>
      <c r="EH154" t="s">
        <v>313</v>
      </c>
      <c r="EI154">
        <v>306.93200000000002</v>
      </c>
      <c r="EJ154" t="s">
        <v>333</v>
      </c>
      <c r="EM154" t="s">
        <v>313</v>
      </c>
      <c r="EN154">
        <v>1101.3520000000001</v>
      </c>
      <c r="EO154" t="s">
        <v>494</v>
      </c>
      <c r="ER154" t="s">
        <v>313</v>
      </c>
      <c r="ES154">
        <v>1494.8030000000001</v>
      </c>
      <c r="ET154" t="s">
        <v>313</v>
      </c>
      <c r="EW154" t="s">
        <v>313</v>
      </c>
      <c r="EX154">
        <v>5190.0630000000001</v>
      </c>
      <c r="EY154" t="s">
        <v>313</v>
      </c>
      <c r="FB154" t="s">
        <v>313</v>
      </c>
      <c r="FC154">
        <v>2414.5349999999999</v>
      </c>
      <c r="FD154" t="s">
        <v>376</v>
      </c>
      <c r="FG154" t="s">
        <v>313</v>
      </c>
      <c r="FH154">
        <v>6515.8059999999996</v>
      </c>
      <c r="FI154" t="s">
        <v>328</v>
      </c>
      <c r="FL154" t="s">
        <v>313</v>
      </c>
      <c r="FM154">
        <v>3202.348</v>
      </c>
      <c r="FN154" t="s">
        <v>328</v>
      </c>
      <c r="FQ154" t="s">
        <v>313</v>
      </c>
      <c r="FR154">
        <v>6653.8019999999997</v>
      </c>
      <c r="FS154" t="s">
        <v>458</v>
      </c>
      <c r="FV154" t="s">
        <v>313</v>
      </c>
      <c r="FW154">
        <v>1649.434</v>
      </c>
      <c r="FX154" t="s">
        <v>328</v>
      </c>
      <c r="GA154" t="s">
        <v>313</v>
      </c>
      <c r="GB154">
        <v>2520.223</v>
      </c>
      <c r="GC154" t="s">
        <v>684</v>
      </c>
      <c r="GF154" t="s">
        <v>313</v>
      </c>
      <c r="GG154">
        <v>4023.6320000000001</v>
      </c>
      <c r="GH154" t="s">
        <v>328</v>
      </c>
      <c r="GK154" t="s">
        <v>313</v>
      </c>
      <c r="GL154">
        <v>3967.2159999999999</v>
      </c>
      <c r="GM154" t="s">
        <v>337</v>
      </c>
      <c r="GP154" t="s">
        <v>313</v>
      </c>
      <c r="GQ154">
        <v>4452.4449999999997</v>
      </c>
      <c r="GR154" t="s">
        <v>685</v>
      </c>
      <c r="GU154" t="s">
        <v>313</v>
      </c>
      <c r="GV154">
        <v>1386.5350000000001</v>
      </c>
      <c r="GW154" t="s">
        <v>313</v>
      </c>
      <c r="GZ154" t="s">
        <v>313</v>
      </c>
      <c r="HA154">
        <v>20549.207999999999</v>
      </c>
      <c r="HB154" t="s">
        <v>339</v>
      </c>
      <c r="HE154" t="s">
        <v>313</v>
      </c>
      <c r="HF154">
        <v>3235.09</v>
      </c>
      <c r="HG154" t="s">
        <v>328</v>
      </c>
      <c r="HJ154" t="s">
        <v>313</v>
      </c>
      <c r="HK154">
        <v>5384.8760000000002</v>
      </c>
      <c r="HL154" t="s">
        <v>328</v>
      </c>
      <c r="HO154" t="s">
        <v>313</v>
      </c>
      <c r="HP154">
        <v>928.42600000000004</v>
      </c>
      <c r="HQ154" t="s">
        <v>328</v>
      </c>
      <c r="HT154" t="s">
        <v>313</v>
      </c>
      <c r="HU154">
        <v>14423.938</v>
      </c>
      <c r="HV154" t="s">
        <v>340</v>
      </c>
      <c r="HY154" t="s">
        <v>313</v>
      </c>
      <c r="HZ154">
        <v>2980.5569999999998</v>
      </c>
      <c r="IA154" t="s">
        <v>686</v>
      </c>
      <c r="ID154" t="s">
        <v>313</v>
      </c>
      <c r="IE154">
        <v>3943.2139999999999</v>
      </c>
      <c r="IF154" t="s">
        <v>306</v>
      </c>
      <c r="II154" t="s">
        <v>313</v>
      </c>
      <c r="IJ154">
        <v>199.458</v>
      </c>
      <c r="IK154" t="s">
        <v>2332</v>
      </c>
      <c r="IN154" t="s">
        <v>313</v>
      </c>
    </row>
    <row r="155" spans="1:248">
      <c r="A155">
        <v>152</v>
      </c>
      <c r="B155" t="s">
        <v>1391</v>
      </c>
      <c r="C155" t="s">
        <v>1392</v>
      </c>
      <c r="D155" t="s">
        <v>1393</v>
      </c>
      <c r="E155" t="s">
        <v>1394</v>
      </c>
      <c r="F155" t="s">
        <v>1395</v>
      </c>
      <c r="G155" t="s">
        <v>522</v>
      </c>
      <c r="H155" t="s">
        <v>948</v>
      </c>
      <c r="I155" t="s">
        <v>313</v>
      </c>
      <c r="J155" t="s">
        <v>313</v>
      </c>
      <c r="K155" t="s">
        <v>1384</v>
      </c>
      <c r="L155" t="s">
        <v>313</v>
      </c>
      <c r="M155">
        <v>153</v>
      </c>
      <c r="N155">
        <v>13701.008</v>
      </c>
      <c r="O155" t="s">
        <v>314</v>
      </c>
      <c r="R155" t="s">
        <v>313</v>
      </c>
      <c r="S155">
        <v>321.23500000000001</v>
      </c>
      <c r="T155" t="s">
        <v>483</v>
      </c>
      <c r="W155" t="s">
        <v>313</v>
      </c>
      <c r="X155">
        <v>0</v>
      </c>
      <c r="Y155" t="s">
        <v>316</v>
      </c>
      <c r="Z155">
        <v>100</v>
      </c>
      <c r="AA155">
        <v>35786.701000000001</v>
      </c>
      <c r="AB155" t="s">
        <v>316</v>
      </c>
      <c r="AC155">
        <v>6526.857</v>
      </c>
      <c r="AD155" t="s">
        <v>524</v>
      </c>
      <c r="AG155" t="s">
        <v>313</v>
      </c>
      <c r="AH155">
        <v>4000.3290000000002</v>
      </c>
      <c r="AI155" t="s">
        <v>600</v>
      </c>
      <c r="AL155" t="s">
        <v>313</v>
      </c>
      <c r="AM155">
        <v>3863.8670000000002</v>
      </c>
      <c r="AN155" t="s">
        <v>319</v>
      </c>
      <c r="AQ155" t="s">
        <v>313</v>
      </c>
      <c r="AR155">
        <v>5342.732</v>
      </c>
      <c r="AS155" t="s">
        <v>526</v>
      </c>
      <c r="AV155" t="s">
        <v>313</v>
      </c>
      <c r="AW155">
        <v>4810.5870000000004</v>
      </c>
      <c r="AX155" t="s">
        <v>366</v>
      </c>
      <c r="BA155" t="s">
        <v>313</v>
      </c>
      <c r="BB155">
        <v>0.43099999999999999</v>
      </c>
      <c r="BC155" t="s">
        <v>322</v>
      </c>
      <c r="BF155" t="s">
        <v>313</v>
      </c>
      <c r="BG155">
        <v>688.14700000000005</v>
      </c>
      <c r="BH155" t="s">
        <v>1396</v>
      </c>
      <c r="BK155" t="s">
        <v>313</v>
      </c>
      <c r="BL155">
        <v>6396.9219999999996</v>
      </c>
      <c r="BM155" t="s">
        <v>540</v>
      </c>
      <c r="BP155" t="s">
        <v>313</v>
      </c>
      <c r="BQ155">
        <v>6820.0640000000003</v>
      </c>
      <c r="BR155" t="s">
        <v>374</v>
      </c>
      <c r="BU155" t="s">
        <v>313</v>
      </c>
      <c r="BV155">
        <v>6339.6570000000002</v>
      </c>
      <c r="BW155" t="s">
        <v>509</v>
      </c>
      <c r="BZ155" t="s">
        <v>313</v>
      </c>
      <c r="CA155">
        <v>3143.8429999999998</v>
      </c>
      <c r="CB155" t="s">
        <v>561</v>
      </c>
      <c r="CE155" t="s">
        <v>313</v>
      </c>
      <c r="CF155">
        <v>0</v>
      </c>
      <c r="CG155" t="s">
        <v>328</v>
      </c>
      <c r="CH155">
        <v>2.1000000000000001E-2</v>
      </c>
      <c r="CI155">
        <v>7.5780000000000003</v>
      </c>
      <c r="CJ155" t="s">
        <v>328</v>
      </c>
      <c r="CK155">
        <v>6318.6329999999998</v>
      </c>
      <c r="CL155" t="s">
        <v>328</v>
      </c>
      <c r="CO155" t="s">
        <v>313</v>
      </c>
      <c r="CP155">
        <v>1027.2719999999999</v>
      </c>
      <c r="CQ155" t="s">
        <v>528</v>
      </c>
      <c r="CT155" t="s">
        <v>313</v>
      </c>
      <c r="CU155">
        <v>1635.729</v>
      </c>
      <c r="CV155" t="s">
        <v>313</v>
      </c>
      <c r="CY155" t="s">
        <v>313</v>
      </c>
      <c r="CZ155">
        <v>6347.66</v>
      </c>
      <c r="DA155" t="s">
        <v>313</v>
      </c>
      <c r="DD155" t="s">
        <v>313</v>
      </c>
      <c r="DE155">
        <v>367.66699999999997</v>
      </c>
      <c r="DF155" t="s">
        <v>603</v>
      </c>
      <c r="DI155" t="s">
        <v>313</v>
      </c>
      <c r="DJ155">
        <v>6734.7780000000002</v>
      </c>
      <c r="DK155" t="s">
        <v>306</v>
      </c>
      <c r="DN155" t="s">
        <v>313</v>
      </c>
      <c r="DO155">
        <v>1300.231</v>
      </c>
      <c r="DP155" t="s">
        <v>306</v>
      </c>
      <c r="DS155" t="s">
        <v>313</v>
      </c>
      <c r="DT155">
        <v>0</v>
      </c>
      <c r="DU155" t="s">
        <v>332</v>
      </c>
      <c r="DV155">
        <v>100</v>
      </c>
      <c r="DW155">
        <v>35786.701000000001</v>
      </c>
      <c r="DX155" t="s">
        <v>332</v>
      </c>
      <c r="DY155">
        <v>6542.4539999999997</v>
      </c>
      <c r="DZ155" t="s">
        <v>328</v>
      </c>
      <c r="EC155" t="s">
        <v>313</v>
      </c>
      <c r="ED155">
        <v>11611.22</v>
      </c>
      <c r="EE155" t="s">
        <v>306</v>
      </c>
      <c r="EH155" t="s">
        <v>313</v>
      </c>
      <c r="EI155">
        <v>506.05599999999998</v>
      </c>
      <c r="EJ155" t="s">
        <v>333</v>
      </c>
      <c r="EM155" t="s">
        <v>313</v>
      </c>
      <c r="EN155">
        <v>6896.482</v>
      </c>
      <c r="EO155" t="s">
        <v>394</v>
      </c>
      <c r="ER155" t="s">
        <v>313</v>
      </c>
      <c r="ES155">
        <v>4572.1670000000004</v>
      </c>
      <c r="ET155" t="s">
        <v>313</v>
      </c>
      <c r="EW155" t="s">
        <v>313</v>
      </c>
      <c r="EX155">
        <v>6575.74</v>
      </c>
      <c r="EY155" t="s">
        <v>313</v>
      </c>
      <c r="FB155" t="s">
        <v>313</v>
      </c>
      <c r="FC155">
        <v>6392.6220000000003</v>
      </c>
      <c r="FD155" t="s">
        <v>306</v>
      </c>
      <c r="FG155" t="s">
        <v>313</v>
      </c>
      <c r="FH155">
        <v>10972.882</v>
      </c>
      <c r="FI155" t="s">
        <v>328</v>
      </c>
      <c r="FL155" t="s">
        <v>313</v>
      </c>
      <c r="FM155">
        <v>1128.509</v>
      </c>
      <c r="FN155" t="s">
        <v>328</v>
      </c>
      <c r="FQ155" t="s">
        <v>313</v>
      </c>
      <c r="FR155">
        <v>467.42899999999997</v>
      </c>
      <c r="FS155" t="s">
        <v>363</v>
      </c>
      <c r="FV155" t="s">
        <v>313</v>
      </c>
      <c r="FW155">
        <v>1167.83</v>
      </c>
      <c r="FX155" t="s">
        <v>328</v>
      </c>
      <c r="GA155" t="s">
        <v>313</v>
      </c>
      <c r="GB155">
        <v>6512.0609999999997</v>
      </c>
      <c r="GC155" t="s">
        <v>529</v>
      </c>
      <c r="GF155" t="s">
        <v>313</v>
      </c>
      <c r="GG155">
        <v>7389.4160000000002</v>
      </c>
      <c r="GH155" t="s">
        <v>328</v>
      </c>
      <c r="GK155" t="s">
        <v>313</v>
      </c>
      <c r="GL155">
        <v>4577.8440000000001</v>
      </c>
      <c r="GM155" t="s">
        <v>416</v>
      </c>
      <c r="GP155" t="s">
        <v>313</v>
      </c>
      <c r="GQ155">
        <v>6526.5360000000001</v>
      </c>
      <c r="GR155" t="s">
        <v>530</v>
      </c>
      <c r="GU155" t="s">
        <v>313</v>
      </c>
      <c r="GV155">
        <v>1007.205</v>
      </c>
      <c r="GW155" t="s">
        <v>313</v>
      </c>
      <c r="GZ155" t="s">
        <v>313</v>
      </c>
      <c r="HA155">
        <v>12170.179</v>
      </c>
      <c r="HB155" t="s">
        <v>339</v>
      </c>
      <c r="HE155" t="s">
        <v>313</v>
      </c>
      <c r="HF155">
        <v>1802.145</v>
      </c>
      <c r="HG155" t="s">
        <v>328</v>
      </c>
      <c r="HJ155" t="s">
        <v>313</v>
      </c>
      <c r="HK155">
        <v>6415.1220000000003</v>
      </c>
      <c r="HL155" t="s">
        <v>328</v>
      </c>
      <c r="HO155" t="s">
        <v>313</v>
      </c>
      <c r="HP155">
        <v>0</v>
      </c>
      <c r="HQ155" t="s">
        <v>328</v>
      </c>
      <c r="HR155">
        <v>20.661999999999999</v>
      </c>
      <c r="HS155">
        <v>7394.3209999999999</v>
      </c>
      <c r="HT155" t="s">
        <v>328</v>
      </c>
      <c r="HU155">
        <v>22609.271000000001</v>
      </c>
      <c r="HV155" t="s">
        <v>340</v>
      </c>
      <c r="HY155" t="s">
        <v>313</v>
      </c>
      <c r="HZ155">
        <v>441.16899999999998</v>
      </c>
      <c r="IA155" t="s">
        <v>531</v>
      </c>
      <c r="ID155" t="s">
        <v>313</v>
      </c>
      <c r="IE155">
        <v>7002.5590000000002</v>
      </c>
      <c r="IF155" t="s">
        <v>306</v>
      </c>
      <c r="II155" t="s">
        <v>313</v>
      </c>
      <c r="IJ155">
        <v>0</v>
      </c>
      <c r="IK155" t="s">
        <v>2332</v>
      </c>
      <c r="IL155">
        <v>13.494999999999999</v>
      </c>
      <c r="IM155">
        <v>4829.3109999999997</v>
      </c>
      <c r="IN155" t="s">
        <v>2332</v>
      </c>
    </row>
    <row r="156" spans="1:248">
      <c r="A156">
        <v>153</v>
      </c>
      <c r="B156" t="s">
        <v>1397</v>
      </c>
      <c r="C156" t="s">
        <v>1398</v>
      </c>
      <c r="D156" t="s">
        <v>1399</v>
      </c>
      <c r="E156" t="s">
        <v>1400</v>
      </c>
      <c r="F156" t="s">
        <v>1401</v>
      </c>
      <c r="G156" t="s">
        <v>522</v>
      </c>
      <c r="H156" t="s">
        <v>956</v>
      </c>
      <c r="I156" t="s">
        <v>313</v>
      </c>
      <c r="J156" t="s">
        <v>313</v>
      </c>
      <c r="K156" t="s">
        <v>346</v>
      </c>
      <c r="L156" t="s">
        <v>313</v>
      </c>
      <c r="M156">
        <v>154</v>
      </c>
      <c r="N156">
        <v>11992.218999999999</v>
      </c>
      <c r="O156" t="s">
        <v>314</v>
      </c>
      <c r="R156" t="s">
        <v>313</v>
      </c>
      <c r="S156">
        <v>519.65899999999999</v>
      </c>
      <c r="T156" t="s">
        <v>471</v>
      </c>
      <c r="W156" t="s">
        <v>313</v>
      </c>
      <c r="X156">
        <v>0</v>
      </c>
      <c r="Y156" t="s">
        <v>316</v>
      </c>
      <c r="Z156">
        <v>100</v>
      </c>
      <c r="AA156">
        <v>3899.5219999999999</v>
      </c>
      <c r="AB156" t="s">
        <v>316</v>
      </c>
      <c r="AC156">
        <v>6738.57</v>
      </c>
      <c r="AD156" t="s">
        <v>317</v>
      </c>
      <c r="AG156" t="s">
        <v>313</v>
      </c>
      <c r="AH156">
        <v>3513.8519999999999</v>
      </c>
      <c r="AI156" t="s">
        <v>600</v>
      </c>
      <c r="AL156" t="s">
        <v>313</v>
      </c>
      <c r="AM156">
        <v>1193.021</v>
      </c>
      <c r="AN156" t="s">
        <v>319</v>
      </c>
      <c r="AQ156" t="s">
        <v>313</v>
      </c>
      <c r="AR156">
        <v>1154.2729999999999</v>
      </c>
      <c r="AS156" t="s">
        <v>616</v>
      </c>
      <c r="AV156" t="s">
        <v>313</v>
      </c>
      <c r="AW156">
        <v>1030.7840000000001</v>
      </c>
      <c r="AX156" t="s">
        <v>306</v>
      </c>
      <c r="BA156" t="s">
        <v>313</v>
      </c>
      <c r="BB156">
        <v>772.57899999999995</v>
      </c>
      <c r="BC156" t="s">
        <v>322</v>
      </c>
      <c r="BF156" t="s">
        <v>313</v>
      </c>
      <c r="BG156">
        <v>193.148</v>
      </c>
      <c r="BH156" t="s">
        <v>1402</v>
      </c>
      <c r="BK156" t="s">
        <v>313</v>
      </c>
      <c r="BL156">
        <v>2399.7260000000001</v>
      </c>
      <c r="BM156" t="s">
        <v>540</v>
      </c>
      <c r="BP156" t="s">
        <v>313</v>
      </c>
      <c r="BQ156">
        <v>4794.3519999999999</v>
      </c>
      <c r="BR156" t="s">
        <v>374</v>
      </c>
      <c r="BU156" t="s">
        <v>313</v>
      </c>
      <c r="BV156">
        <v>2020.62</v>
      </c>
      <c r="BW156" t="s">
        <v>541</v>
      </c>
      <c r="BZ156" t="s">
        <v>313</v>
      </c>
      <c r="CA156">
        <v>2156.7530000000002</v>
      </c>
      <c r="CB156" t="s">
        <v>841</v>
      </c>
      <c r="CE156" t="s">
        <v>313</v>
      </c>
      <c r="CF156">
        <v>773.173</v>
      </c>
      <c r="CG156" t="s">
        <v>328</v>
      </c>
      <c r="CJ156" t="s">
        <v>313</v>
      </c>
      <c r="CK156">
        <v>1950.3230000000001</v>
      </c>
      <c r="CL156" t="s">
        <v>328</v>
      </c>
      <c r="CO156" t="s">
        <v>313</v>
      </c>
      <c r="CP156">
        <v>1782.7529999999999</v>
      </c>
      <c r="CQ156" t="s">
        <v>619</v>
      </c>
      <c r="CT156" t="s">
        <v>313</v>
      </c>
      <c r="CU156">
        <v>1226.491</v>
      </c>
      <c r="CV156" t="s">
        <v>313</v>
      </c>
      <c r="CY156" t="s">
        <v>313</v>
      </c>
      <c r="CZ156">
        <v>4434.7669999999998</v>
      </c>
      <c r="DA156" t="s">
        <v>313</v>
      </c>
      <c r="DD156" t="s">
        <v>313</v>
      </c>
      <c r="DE156">
        <v>355.61399999999998</v>
      </c>
      <c r="DF156" t="s">
        <v>347</v>
      </c>
      <c r="DI156" t="s">
        <v>313</v>
      </c>
      <c r="DJ156">
        <v>4667.1120000000001</v>
      </c>
      <c r="DK156" t="s">
        <v>341</v>
      </c>
      <c r="DN156" t="s">
        <v>313</v>
      </c>
      <c r="DO156">
        <v>317.17399999999998</v>
      </c>
      <c r="DP156" t="s">
        <v>418</v>
      </c>
      <c r="DS156" t="s">
        <v>313</v>
      </c>
      <c r="DT156">
        <v>0</v>
      </c>
      <c r="DU156" t="s">
        <v>332</v>
      </c>
      <c r="DV156">
        <v>100</v>
      </c>
      <c r="DW156">
        <v>3899.5219999999999</v>
      </c>
      <c r="DX156" t="s">
        <v>332</v>
      </c>
      <c r="DY156">
        <v>3766.6979999999999</v>
      </c>
      <c r="DZ156" t="s">
        <v>328</v>
      </c>
      <c r="EC156" t="s">
        <v>313</v>
      </c>
      <c r="ED156">
        <v>7944.5150000000003</v>
      </c>
      <c r="EE156" t="s">
        <v>306</v>
      </c>
      <c r="EH156" t="s">
        <v>313</v>
      </c>
      <c r="EI156">
        <v>47.219000000000001</v>
      </c>
      <c r="EJ156" t="s">
        <v>333</v>
      </c>
      <c r="EM156" t="s">
        <v>313</v>
      </c>
      <c r="EN156">
        <v>1305.231</v>
      </c>
      <c r="EO156" t="s">
        <v>494</v>
      </c>
      <c r="ER156" t="s">
        <v>313</v>
      </c>
      <c r="ES156">
        <v>1648.491</v>
      </c>
      <c r="ET156" t="s">
        <v>313</v>
      </c>
      <c r="EW156" t="s">
        <v>313</v>
      </c>
      <c r="EX156">
        <v>4337.3720000000003</v>
      </c>
      <c r="EY156" t="s">
        <v>313</v>
      </c>
      <c r="FB156" t="s">
        <v>313</v>
      </c>
      <c r="FC156">
        <v>5411.7349999999997</v>
      </c>
      <c r="FD156" t="s">
        <v>376</v>
      </c>
      <c r="FG156" t="s">
        <v>313</v>
      </c>
      <c r="FH156">
        <v>7765.3919999999998</v>
      </c>
      <c r="FI156" t="s">
        <v>328</v>
      </c>
      <c r="FL156" t="s">
        <v>313</v>
      </c>
      <c r="FM156">
        <v>5.7220000000000004</v>
      </c>
      <c r="FN156" t="s">
        <v>328</v>
      </c>
      <c r="FQ156" t="s">
        <v>313</v>
      </c>
      <c r="FR156">
        <v>3368.6880000000001</v>
      </c>
      <c r="FS156" t="s">
        <v>366</v>
      </c>
      <c r="FV156" t="s">
        <v>313</v>
      </c>
      <c r="FW156">
        <v>1217.2339999999999</v>
      </c>
      <c r="FX156" t="s">
        <v>328</v>
      </c>
      <c r="GA156" t="s">
        <v>313</v>
      </c>
      <c r="GB156">
        <v>2644.7089999999998</v>
      </c>
      <c r="GC156" t="s">
        <v>529</v>
      </c>
      <c r="GF156" t="s">
        <v>313</v>
      </c>
      <c r="GG156">
        <v>2465.1179999999999</v>
      </c>
      <c r="GH156" t="s">
        <v>328</v>
      </c>
      <c r="GK156" t="s">
        <v>313</v>
      </c>
      <c r="GL156">
        <v>4873.29</v>
      </c>
      <c r="GM156" t="s">
        <v>337</v>
      </c>
      <c r="GP156" t="s">
        <v>313</v>
      </c>
      <c r="GQ156">
        <v>2927.4920000000002</v>
      </c>
      <c r="GR156" t="s">
        <v>685</v>
      </c>
      <c r="GU156" t="s">
        <v>313</v>
      </c>
      <c r="GV156">
        <v>246.04400000000001</v>
      </c>
      <c r="GW156" t="s">
        <v>313</v>
      </c>
      <c r="GZ156" t="s">
        <v>313</v>
      </c>
      <c r="HA156">
        <v>17874.904999999999</v>
      </c>
      <c r="HB156" t="s">
        <v>339</v>
      </c>
      <c r="HE156" t="s">
        <v>313</v>
      </c>
      <c r="HF156">
        <v>1290.232</v>
      </c>
      <c r="HG156" t="s">
        <v>328</v>
      </c>
      <c r="HJ156" t="s">
        <v>313</v>
      </c>
      <c r="HK156">
        <v>4489.6229999999996</v>
      </c>
      <c r="HL156" t="s">
        <v>328</v>
      </c>
      <c r="HO156" t="s">
        <v>313</v>
      </c>
      <c r="HP156">
        <v>0</v>
      </c>
      <c r="HQ156" t="s">
        <v>328</v>
      </c>
      <c r="HR156">
        <v>100</v>
      </c>
      <c r="HS156">
        <v>3899.5219999999999</v>
      </c>
      <c r="HT156" t="s">
        <v>328</v>
      </c>
      <c r="HU156">
        <v>17547.531999999999</v>
      </c>
      <c r="HV156" t="s">
        <v>340</v>
      </c>
      <c r="HY156" t="s">
        <v>313</v>
      </c>
      <c r="HZ156">
        <v>5213.5540000000001</v>
      </c>
      <c r="IA156" t="s">
        <v>327</v>
      </c>
      <c r="ID156" t="s">
        <v>313</v>
      </c>
      <c r="IE156">
        <v>4552.0709999999999</v>
      </c>
      <c r="IF156" t="s">
        <v>306</v>
      </c>
      <c r="II156" t="s">
        <v>313</v>
      </c>
      <c r="IJ156">
        <v>145.53800000000001</v>
      </c>
      <c r="IK156" t="s">
        <v>2332</v>
      </c>
      <c r="IN156" t="s">
        <v>313</v>
      </c>
    </row>
    <row r="157" spans="1:248">
      <c r="A157">
        <v>155</v>
      </c>
      <c r="B157" t="s">
        <v>1403</v>
      </c>
      <c r="C157" t="s">
        <v>1404</v>
      </c>
      <c r="D157" t="s">
        <v>1405</v>
      </c>
      <c r="E157" t="s">
        <v>1406</v>
      </c>
      <c r="F157" t="s">
        <v>1407</v>
      </c>
      <c r="G157" t="s">
        <v>311</v>
      </c>
      <c r="H157" t="s">
        <v>1252</v>
      </c>
      <c r="I157" t="s">
        <v>313</v>
      </c>
      <c r="J157" t="s">
        <v>313</v>
      </c>
      <c r="K157" t="s">
        <v>346</v>
      </c>
      <c r="L157" t="s">
        <v>346</v>
      </c>
      <c r="M157">
        <v>155</v>
      </c>
      <c r="N157">
        <v>6056.6080000000002</v>
      </c>
      <c r="O157" t="s">
        <v>314</v>
      </c>
      <c r="R157" t="s">
        <v>313</v>
      </c>
      <c r="S157">
        <v>3368.232</v>
      </c>
      <c r="T157" t="s">
        <v>410</v>
      </c>
      <c r="W157" t="s">
        <v>313</v>
      </c>
      <c r="X157">
        <v>0</v>
      </c>
      <c r="Y157" t="s">
        <v>316</v>
      </c>
      <c r="Z157">
        <v>100</v>
      </c>
      <c r="AA157">
        <v>11679.981</v>
      </c>
      <c r="AB157" t="s">
        <v>316</v>
      </c>
      <c r="AC157">
        <v>1549.549</v>
      </c>
      <c r="AD157" t="s">
        <v>317</v>
      </c>
      <c r="AG157" t="s">
        <v>313</v>
      </c>
      <c r="AH157">
        <v>863.428</v>
      </c>
      <c r="AI157" t="s">
        <v>401</v>
      </c>
      <c r="AL157" t="s">
        <v>313</v>
      </c>
      <c r="AM157">
        <v>500.34199999999998</v>
      </c>
      <c r="AN157" t="s">
        <v>319</v>
      </c>
      <c r="AQ157" t="s">
        <v>313</v>
      </c>
      <c r="AR157">
        <v>0</v>
      </c>
      <c r="AS157" t="s">
        <v>411</v>
      </c>
      <c r="AT157">
        <v>100</v>
      </c>
      <c r="AU157">
        <v>11679.981</v>
      </c>
      <c r="AV157" t="s">
        <v>411</v>
      </c>
      <c r="AW157">
        <v>1921.029</v>
      </c>
      <c r="AX157" t="s">
        <v>349</v>
      </c>
      <c r="BA157" t="s">
        <v>313</v>
      </c>
      <c r="BB157">
        <v>127.19199999999999</v>
      </c>
      <c r="BC157" t="s">
        <v>322</v>
      </c>
      <c r="BF157" t="s">
        <v>313</v>
      </c>
      <c r="BG157">
        <v>48.808999999999997</v>
      </c>
      <c r="BH157" t="s">
        <v>1408</v>
      </c>
      <c r="BK157" t="s">
        <v>313</v>
      </c>
      <c r="BL157">
        <v>1862.97</v>
      </c>
      <c r="BM157" t="s">
        <v>404</v>
      </c>
      <c r="BP157" t="s">
        <v>313</v>
      </c>
      <c r="BQ157">
        <v>2664.7979999999998</v>
      </c>
      <c r="BR157" t="s">
        <v>325</v>
      </c>
      <c r="BU157" t="s">
        <v>313</v>
      </c>
      <c r="BV157">
        <v>2021.5160000000001</v>
      </c>
      <c r="BW157" t="s">
        <v>413</v>
      </c>
      <c r="BZ157" t="s">
        <v>313</v>
      </c>
      <c r="CA157">
        <v>598.26300000000003</v>
      </c>
      <c r="CB157" t="s">
        <v>414</v>
      </c>
      <c r="CE157" t="s">
        <v>313</v>
      </c>
      <c r="CF157">
        <v>103.913</v>
      </c>
      <c r="CG157" t="s">
        <v>328</v>
      </c>
      <c r="CJ157" t="s">
        <v>313</v>
      </c>
      <c r="CK157">
        <v>331.24099999999999</v>
      </c>
      <c r="CL157" t="s">
        <v>328</v>
      </c>
      <c r="CO157" t="s">
        <v>313</v>
      </c>
      <c r="CP157">
        <v>1600.309</v>
      </c>
      <c r="CQ157" t="s">
        <v>415</v>
      </c>
      <c r="CT157" t="s">
        <v>313</v>
      </c>
      <c r="CU157">
        <v>549.52</v>
      </c>
      <c r="CV157" t="s">
        <v>313</v>
      </c>
      <c r="CY157" t="s">
        <v>313</v>
      </c>
      <c r="CZ157">
        <v>1874.2819999999999</v>
      </c>
      <c r="DA157" t="s">
        <v>313</v>
      </c>
      <c r="DD157" t="s">
        <v>313</v>
      </c>
      <c r="DE157">
        <v>1111.152</v>
      </c>
      <c r="DF157" t="s">
        <v>330</v>
      </c>
      <c r="DI157" t="s">
        <v>313</v>
      </c>
      <c r="DJ157">
        <v>2796.14</v>
      </c>
      <c r="DK157" t="s">
        <v>306</v>
      </c>
      <c r="DN157" t="s">
        <v>313</v>
      </c>
      <c r="DO157">
        <v>0</v>
      </c>
      <c r="DP157" t="s">
        <v>321</v>
      </c>
      <c r="DQ157">
        <v>1.7110000000000001</v>
      </c>
      <c r="DR157">
        <v>199.892</v>
      </c>
      <c r="DS157" t="s">
        <v>321</v>
      </c>
      <c r="DT157">
        <v>0</v>
      </c>
      <c r="DU157" t="s">
        <v>332</v>
      </c>
      <c r="DV157">
        <v>99.980999999999995</v>
      </c>
      <c r="DW157">
        <v>11677.798000000001</v>
      </c>
      <c r="DX157" t="s">
        <v>332</v>
      </c>
      <c r="DY157">
        <v>2032.568</v>
      </c>
      <c r="DZ157" t="s">
        <v>328</v>
      </c>
      <c r="EC157" t="s">
        <v>313</v>
      </c>
      <c r="ED157">
        <v>4363.1279999999997</v>
      </c>
      <c r="EE157" t="s">
        <v>306</v>
      </c>
      <c r="EH157" t="s">
        <v>313</v>
      </c>
      <c r="EI157">
        <v>166.73</v>
      </c>
      <c r="EJ157" t="s">
        <v>333</v>
      </c>
      <c r="EM157" t="s">
        <v>313</v>
      </c>
      <c r="EN157">
        <v>1111.1559999999999</v>
      </c>
      <c r="EO157" t="s">
        <v>394</v>
      </c>
      <c r="ER157" t="s">
        <v>313</v>
      </c>
      <c r="ES157">
        <v>1500.1010000000001</v>
      </c>
      <c r="ET157" t="s">
        <v>313</v>
      </c>
      <c r="EW157" t="s">
        <v>313</v>
      </c>
      <c r="EX157">
        <v>3103.3020000000001</v>
      </c>
      <c r="EY157" t="s">
        <v>313</v>
      </c>
      <c r="FB157" t="s">
        <v>313</v>
      </c>
      <c r="FC157">
        <v>1375.15</v>
      </c>
      <c r="FD157" t="s">
        <v>335</v>
      </c>
      <c r="FG157" t="s">
        <v>313</v>
      </c>
      <c r="FH157">
        <v>4615.1499999999996</v>
      </c>
      <c r="FI157" t="s">
        <v>328</v>
      </c>
      <c r="FL157" t="s">
        <v>313</v>
      </c>
      <c r="FM157">
        <v>207.78800000000001</v>
      </c>
      <c r="FN157" t="s">
        <v>328</v>
      </c>
      <c r="FQ157" t="s">
        <v>313</v>
      </c>
      <c r="FR157">
        <v>1159.1890000000001</v>
      </c>
      <c r="FS157" t="s">
        <v>306</v>
      </c>
      <c r="FV157" t="s">
        <v>313</v>
      </c>
      <c r="FW157">
        <v>562.43499999999995</v>
      </c>
      <c r="FX157" t="s">
        <v>328</v>
      </c>
      <c r="GA157" t="s">
        <v>313</v>
      </c>
      <c r="GB157">
        <v>2322.732</v>
      </c>
      <c r="GC157" t="s">
        <v>395</v>
      </c>
      <c r="GF157" t="s">
        <v>313</v>
      </c>
      <c r="GG157">
        <v>9896.0159999999996</v>
      </c>
      <c r="GH157" t="s">
        <v>328</v>
      </c>
      <c r="GK157" t="s">
        <v>313</v>
      </c>
      <c r="GL157">
        <v>598.99199999999996</v>
      </c>
      <c r="GM157" t="s">
        <v>416</v>
      </c>
      <c r="GP157" t="s">
        <v>313</v>
      </c>
      <c r="GQ157">
        <v>2279.9659999999999</v>
      </c>
      <c r="GR157" t="s">
        <v>417</v>
      </c>
      <c r="GU157" t="s">
        <v>313</v>
      </c>
      <c r="GV157">
        <v>387.11500000000001</v>
      </c>
      <c r="GW157" t="s">
        <v>313</v>
      </c>
      <c r="GZ157" t="s">
        <v>313</v>
      </c>
      <c r="HA157">
        <v>13813.046</v>
      </c>
      <c r="HB157" t="s">
        <v>339</v>
      </c>
      <c r="HE157" t="s">
        <v>313</v>
      </c>
      <c r="HF157">
        <v>2175.826</v>
      </c>
      <c r="HG157" t="s">
        <v>328</v>
      </c>
      <c r="HJ157" t="s">
        <v>313</v>
      </c>
      <c r="HK157">
        <v>2772.7579999999998</v>
      </c>
      <c r="HL157" t="s">
        <v>328</v>
      </c>
      <c r="HO157" t="s">
        <v>313</v>
      </c>
      <c r="HP157">
        <v>43.222999999999999</v>
      </c>
      <c r="HQ157" t="s">
        <v>328</v>
      </c>
      <c r="HT157" t="s">
        <v>313</v>
      </c>
      <c r="HU157">
        <v>16816.005000000001</v>
      </c>
      <c r="HV157" t="s">
        <v>340</v>
      </c>
      <c r="HY157" t="s">
        <v>313</v>
      </c>
      <c r="HZ157">
        <v>3055.5520000000001</v>
      </c>
      <c r="IA157" t="s">
        <v>327</v>
      </c>
      <c r="ID157" t="s">
        <v>313</v>
      </c>
      <c r="IE157">
        <v>41.73</v>
      </c>
      <c r="IF157" t="s">
        <v>306</v>
      </c>
      <c r="II157" t="s">
        <v>313</v>
      </c>
      <c r="IJ157">
        <v>53.805999999999997</v>
      </c>
      <c r="IK157" t="s">
        <v>2332</v>
      </c>
      <c r="IN157" t="s">
        <v>313</v>
      </c>
    </row>
    <row r="158" spans="1:248">
      <c r="A158">
        <v>159</v>
      </c>
      <c r="B158" t="s">
        <v>1409</v>
      </c>
      <c r="C158" t="s">
        <v>1410</v>
      </c>
      <c r="D158" t="s">
        <v>444</v>
      </c>
      <c r="E158" t="s">
        <v>1411</v>
      </c>
      <c r="F158" t="s">
        <v>1412</v>
      </c>
      <c r="G158" t="s">
        <v>522</v>
      </c>
      <c r="H158" t="s">
        <v>1413</v>
      </c>
      <c r="I158" t="s">
        <v>313</v>
      </c>
      <c r="J158" t="s">
        <v>313</v>
      </c>
      <c r="K158" t="s">
        <v>313</v>
      </c>
      <c r="L158" t="s">
        <v>313</v>
      </c>
      <c r="M158">
        <v>156</v>
      </c>
      <c r="N158">
        <v>9219.3870000000006</v>
      </c>
      <c r="O158" t="s">
        <v>314</v>
      </c>
      <c r="R158" t="s">
        <v>313</v>
      </c>
      <c r="S158">
        <v>1628.4359999999999</v>
      </c>
      <c r="T158" t="s">
        <v>315</v>
      </c>
      <c r="W158" t="s">
        <v>313</v>
      </c>
      <c r="X158">
        <v>502.49599999999998</v>
      </c>
      <c r="Y158" t="s">
        <v>316</v>
      </c>
      <c r="AB158" t="s">
        <v>313</v>
      </c>
      <c r="AC158">
        <v>3717.558</v>
      </c>
      <c r="AD158" t="s">
        <v>317</v>
      </c>
      <c r="AG158" t="s">
        <v>313</v>
      </c>
      <c r="AH158">
        <v>1024.9480000000001</v>
      </c>
      <c r="AI158" t="s">
        <v>525</v>
      </c>
      <c r="AL158" t="s">
        <v>313</v>
      </c>
      <c r="AM158">
        <v>0</v>
      </c>
      <c r="AN158" t="s">
        <v>319</v>
      </c>
      <c r="AO158">
        <v>100</v>
      </c>
      <c r="AP158">
        <v>716.96400000000006</v>
      </c>
      <c r="AQ158" t="s">
        <v>319</v>
      </c>
      <c r="AR158">
        <v>450.27300000000002</v>
      </c>
      <c r="AS158" t="s">
        <v>526</v>
      </c>
      <c r="AV158" t="s">
        <v>313</v>
      </c>
      <c r="AW158">
        <v>2627.5210000000002</v>
      </c>
      <c r="AX158" t="s">
        <v>306</v>
      </c>
      <c r="BA158" t="s">
        <v>313</v>
      </c>
      <c r="BB158">
        <v>669.24199999999996</v>
      </c>
      <c r="BC158" t="s">
        <v>322</v>
      </c>
      <c r="BF158" t="s">
        <v>313</v>
      </c>
      <c r="BG158">
        <v>72.650000000000006</v>
      </c>
      <c r="BH158" t="s">
        <v>588</v>
      </c>
      <c r="BK158" t="s">
        <v>313</v>
      </c>
      <c r="BL158">
        <v>1522.713</v>
      </c>
      <c r="BM158" t="s">
        <v>449</v>
      </c>
      <c r="BP158" t="s">
        <v>313</v>
      </c>
      <c r="BQ158">
        <v>1845.268</v>
      </c>
      <c r="BR158" t="s">
        <v>374</v>
      </c>
      <c r="BU158" t="s">
        <v>313</v>
      </c>
      <c r="BV158">
        <v>1365.425</v>
      </c>
      <c r="BW158" t="s">
        <v>509</v>
      </c>
      <c r="BZ158" t="s">
        <v>313</v>
      </c>
      <c r="CA158">
        <v>811.59900000000005</v>
      </c>
      <c r="CB158" t="s">
        <v>584</v>
      </c>
      <c r="CE158" t="s">
        <v>313</v>
      </c>
      <c r="CF158">
        <v>270.18299999999999</v>
      </c>
      <c r="CG158" t="s">
        <v>328</v>
      </c>
      <c r="CJ158" t="s">
        <v>313</v>
      </c>
      <c r="CK158">
        <v>2295.0889999999999</v>
      </c>
      <c r="CL158" t="s">
        <v>328</v>
      </c>
      <c r="CO158" t="s">
        <v>313</v>
      </c>
      <c r="CP158">
        <v>461.24599999999998</v>
      </c>
      <c r="CQ158" t="s">
        <v>593</v>
      </c>
      <c r="CT158" t="s">
        <v>313</v>
      </c>
      <c r="CU158">
        <v>1325.79</v>
      </c>
      <c r="CV158" t="s">
        <v>313</v>
      </c>
      <c r="CY158" t="s">
        <v>313</v>
      </c>
      <c r="CZ158">
        <v>1377.463</v>
      </c>
      <c r="DA158" t="s">
        <v>313</v>
      </c>
      <c r="DD158" t="s">
        <v>313</v>
      </c>
      <c r="DE158">
        <v>622.38599999999997</v>
      </c>
      <c r="DF158" t="s">
        <v>347</v>
      </c>
      <c r="DI158" t="s">
        <v>313</v>
      </c>
      <c r="DJ158">
        <v>1761.627</v>
      </c>
      <c r="DK158" t="s">
        <v>306</v>
      </c>
      <c r="DN158" t="s">
        <v>313</v>
      </c>
      <c r="DO158">
        <v>1022.32</v>
      </c>
      <c r="DP158" t="s">
        <v>418</v>
      </c>
      <c r="DS158" t="s">
        <v>313</v>
      </c>
      <c r="DT158">
        <v>122.34399999999999</v>
      </c>
      <c r="DU158" t="s">
        <v>332</v>
      </c>
      <c r="DX158" t="s">
        <v>313</v>
      </c>
      <c r="DY158">
        <v>1691.231</v>
      </c>
      <c r="DZ158" t="s">
        <v>328</v>
      </c>
      <c r="EC158" t="s">
        <v>313</v>
      </c>
      <c r="ED158">
        <v>6771.0959999999995</v>
      </c>
      <c r="EE158" t="s">
        <v>306</v>
      </c>
      <c r="EH158" t="s">
        <v>313</v>
      </c>
      <c r="EI158">
        <v>827.62900000000002</v>
      </c>
      <c r="EJ158" t="s">
        <v>333</v>
      </c>
      <c r="EM158" t="s">
        <v>313</v>
      </c>
      <c r="EN158">
        <v>3945.7539999999999</v>
      </c>
      <c r="EO158" t="s">
        <v>394</v>
      </c>
      <c r="ER158" t="s">
        <v>313</v>
      </c>
      <c r="ES158">
        <v>341.90199999999999</v>
      </c>
      <c r="ET158" t="s">
        <v>313</v>
      </c>
      <c r="EW158" t="s">
        <v>313</v>
      </c>
      <c r="EX158">
        <v>1637.579</v>
      </c>
      <c r="EY158" t="s">
        <v>313</v>
      </c>
      <c r="FB158" t="s">
        <v>313</v>
      </c>
      <c r="FC158">
        <v>4463.34</v>
      </c>
      <c r="FD158" t="s">
        <v>335</v>
      </c>
      <c r="FG158" t="s">
        <v>313</v>
      </c>
      <c r="FH158">
        <v>6000.5590000000002</v>
      </c>
      <c r="FI158" t="s">
        <v>328</v>
      </c>
      <c r="FL158" t="s">
        <v>313</v>
      </c>
      <c r="FM158">
        <v>556.91499999999996</v>
      </c>
      <c r="FN158" t="s">
        <v>328</v>
      </c>
      <c r="FQ158" t="s">
        <v>313</v>
      </c>
      <c r="FR158">
        <v>1124.4760000000001</v>
      </c>
      <c r="FS158" t="s">
        <v>341</v>
      </c>
      <c r="FV158" t="s">
        <v>313</v>
      </c>
      <c r="FW158">
        <v>459.81700000000001</v>
      </c>
      <c r="FX158" t="s">
        <v>328</v>
      </c>
      <c r="GA158" t="s">
        <v>313</v>
      </c>
      <c r="GB158">
        <v>2405.107</v>
      </c>
      <c r="GC158" t="s">
        <v>395</v>
      </c>
      <c r="GF158" t="s">
        <v>313</v>
      </c>
      <c r="GG158">
        <v>6692.549</v>
      </c>
      <c r="GH158" t="s">
        <v>328</v>
      </c>
      <c r="GK158" t="s">
        <v>313</v>
      </c>
      <c r="GL158">
        <v>1158.287</v>
      </c>
      <c r="GM158" t="s">
        <v>416</v>
      </c>
      <c r="GP158" t="s">
        <v>313</v>
      </c>
      <c r="GQ158">
        <v>1565.989</v>
      </c>
      <c r="GR158" t="s">
        <v>530</v>
      </c>
      <c r="GU158" t="s">
        <v>313</v>
      </c>
      <c r="GV158">
        <v>0</v>
      </c>
      <c r="GW158" t="s">
        <v>313</v>
      </c>
      <c r="GX158">
        <v>100</v>
      </c>
      <c r="GY158">
        <v>716.96400000000006</v>
      </c>
      <c r="GZ158" t="s">
        <v>313</v>
      </c>
      <c r="HA158">
        <v>14538.267</v>
      </c>
      <c r="HB158" t="s">
        <v>339</v>
      </c>
      <c r="HE158" t="s">
        <v>313</v>
      </c>
      <c r="HF158">
        <v>1285.5170000000001</v>
      </c>
      <c r="HG158" t="s">
        <v>328</v>
      </c>
      <c r="HJ158" t="s">
        <v>313</v>
      </c>
      <c r="HK158">
        <v>1440.5440000000001</v>
      </c>
      <c r="HL158" t="s">
        <v>328</v>
      </c>
      <c r="HO158" t="s">
        <v>313</v>
      </c>
      <c r="HP158">
        <v>1102.0709999999999</v>
      </c>
      <c r="HQ158" t="s">
        <v>328</v>
      </c>
      <c r="HT158" t="s">
        <v>313</v>
      </c>
      <c r="HU158">
        <v>17780.940999999999</v>
      </c>
      <c r="HV158" t="s">
        <v>340</v>
      </c>
      <c r="HY158" t="s">
        <v>313</v>
      </c>
      <c r="HZ158">
        <v>2942.0189999999998</v>
      </c>
      <c r="IA158" t="s">
        <v>327</v>
      </c>
      <c r="ID158" t="s">
        <v>313</v>
      </c>
      <c r="IE158">
        <v>2048.8029999999999</v>
      </c>
      <c r="IF158" t="s">
        <v>306</v>
      </c>
      <c r="II158" t="s">
        <v>313</v>
      </c>
      <c r="IJ158">
        <v>373.09899999999999</v>
      </c>
      <c r="IK158" t="s">
        <v>2332</v>
      </c>
      <c r="IN158" t="s">
        <v>313</v>
      </c>
    </row>
    <row r="159" spans="1:248">
      <c r="A159">
        <v>165</v>
      </c>
      <c r="B159" t="s">
        <v>1414</v>
      </c>
      <c r="C159" t="s">
        <v>1415</v>
      </c>
      <c r="D159" t="s">
        <v>589</v>
      </c>
      <c r="E159" t="s">
        <v>1416</v>
      </c>
      <c r="F159" t="s">
        <v>1417</v>
      </c>
      <c r="G159" t="s">
        <v>522</v>
      </c>
      <c r="H159" t="s">
        <v>1418</v>
      </c>
      <c r="I159" t="s">
        <v>313</v>
      </c>
      <c r="J159" t="s">
        <v>313</v>
      </c>
      <c r="K159" t="s">
        <v>313</v>
      </c>
      <c r="L159" t="s">
        <v>313</v>
      </c>
      <c r="M159">
        <v>157</v>
      </c>
      <c r="N159">
        <v>8973.1880000000001</v>
      </c>
      <c r="O159" t="s">
        <v>314</v>
      </c>
      <c r="R159" t="s">
        <v>313</v>
      </c>
      <c r="S159">
        <v>2236.0540000000001</v>
      </c>
      <c r="T159" t="s">
        <v>315</v>
      </c>
      <c r="W159" t="s">
        <v>313</v>
      </c>
      <c r="X159">
        <v>0</v>
      </c>
      <c r="Y159" t="s">
        <v>316</v>
      </c>
      <c r="Z159">
        <v>60.024000000000001</v>
      </c>
      <c r="AA159">
        <v>209.554</v>
      </c>
      <c r="AB159" t="s">
        <v>316</v>
      </c>
      <c r="AC159">
        <v>3587.9459999999999</v>
      </c>
      <c r="AD159" t="s">
        <v>317</v>
      </c>
      <c r="AG159" t="s">
        <v>313</v>
      </c>
      <c r="AH159">
        <v>369.21300000000002</v>
      </c>
      <c r="AI159" t="s">
        <v>525</v>
      </c>
      <c r="AL159" t="s">
        <v>313</v>
      </c>
      <c r="AM159">
        <v>0</v>
      </c>
      <c r="AN159" t="s">
        <v>319</v>
      </c>
      <c r="AO159">
        <v>39.975999999999999</v>
      </c>
      <c r="AP159">
        <v>139.56100000000001</v>
      </c>
      <c r="AQ159" t="s">
        <v>319</v>
      </c>
      <c r="AR159">
        <v>490.863</v>
      </c>
      <c r="AS159" t="s">
        <v>526</v>
      </c>
      <c r="AV159" t="s">
        <v>313</v>
      </c>
      <c r="AW159">
        <v>3178.2820000000002</v>
      </c>
      <c r="AX159" t="s">
        <v>366</v>
      </c>
      <c r="BA159" t="s">
        <v>313</v>
      </c>
      <c r="BB159">
        <v>62.529000000000003</v>
      </c>
      <c r="BC159" t="s">
        <v>322</v>
      </c>
      <c r="BF159" t="s">
        <v>313</v>
      </c>
      <c r="BG159">
        <v>159.726</v>
      </c>
      <c r="BH159" t="s">
        <v>831</v>
      </c>
      <c r="BK159" t="s">
        <v>313</v>
      </c>
      <c r="BL159">
        <v>1657.1020000000001</v>
      </c>
      <c r="BM159" t="s">
        <v>449</v>
      </c>
      <c r="BP159" t="s">
        <v>313</v>
      </c>
      <c r="BQ159">
        <v>2005.913</v>
      </c>
      <c r="BR159" t="s">
        <v>374</v>
      </c>
      <c r="BU159" t="s">
        <v>313</v>
      </c>
      <c r="BV159">
        <v>1537.482</v>
      </c>
      <c r="BW159" t="s">
        <v>509</v>
      </c>
      <c r="BZ159" t="s">
        <v>313</v>
      </c>
      <c r="CA159">
        <v>494.80799999999999</v>
      </c>
      <c r="CB159" t="s">
        <v>414</v>
      </c>
      <c r="CE159" t="s">
        <v>313</v>
      </c>
      <c r="CF159">
        <v>62.524000000000001</v>
      </c>
      <c r="CG159" t="s">
        <v>328</v>
      </c>
      <c r="CJ159" t="s">
        <v>313</v>
      </c>
      <c r="CK159">
        <v>2228.6239999999998</v>
      </c>
      <c r="CL159" t="s">
        <v>328</v>
      </c>
      <c r="CO159" t="s">
        <v>313</v>
      </c>
      <c r="CP159">
        <v>103.518</v>
      </c>
      <c r="CQ159" t="s">
        <v>593</v>
      </c>
      <c r="CT159" t="s">
        <v>313</v>
      </c>
      <c r="CU159">
        <v>1584.895</v>
      </c>
      <c r="CV159" t="s">
        <v>313</v>
      </c>
      <c r="CY159" t="s">
        <v>313</v>
      </c>
      <c r="CZ159">
        <v>1608.3389999999999</v>
      </c>
      <c r="DA159" t="s">
        <v>313</v>
      </c>
      <c r="DD159" t="s">
        <v>313</v>
      </c>
      <c r="DE159">
        <v>564.75199999999995</v>
      </c>
      <c r="DF159" t="s">
        <v>330</v>
      </c>
      <c r="DI159" t="s">
        <v>313</v>
      </c>
      <c r="DJ159">
        <v>1948.692</v>
      </c>
      <c r="DK159" t="s">
        <v>306</v>
      </c>
      <c r="DN159" t="s">
        <v>313</v>
      </c>
      <c r="DO159">
        <v>1665.9549999999999</v>
      </c>
      <c r="DP159" t="s">
        <v>418</v>
      </c>
      <c r="DS159" t="s">
        <v>313</v>
      </c>
      <c r="DT159">
        <v>58.966999999999999</v>
      </c>
      <c r="DU159" t="s">
        <v>332</v>
      </c>
      <c r="DX159" t="s">
        <v>313</v>
      </c>
      <c r="DY159">
        <v>2092.2350000000001</v>
      </c>
      <c r="DZ159" t="s">
        <v>328</v>
      </c>
      <c r="EC159" t="s">
        <v>313</v>
      </c>
      <c r="ED159">
        <v>6654.1769999999997</v>
      </c>
      <c r="EE159" t="s">
        <v>306</v>
      </c>
      <c r="EH159" t="s">
        <v>313</v>
      </c>
      <c r="EI159">
        <v>473.34899999999999</v>
      </c>
      <c r="EJ159" t="s">
        <v>333</v>
      </c>
      <c r="EM159" t="s">
        <v>313</v>
      </c>
      <c r="EN159">
        <v>3318.97</v>
      </c>
      <c r="EO159" t="s">
        <v>394</v>
      </c>
      <c r="ER159" t="s">
        <v>313</v>
      </c>
      <c r="ES159">
        <v>85.960999999999999</v>
      </c>
      <c r="ET159" t="s">
        <v>313</v>
      </c>
      <c r="EW159" t="s">
        <v>313</v>
      </c>
      <c r="EX159">
        <v>1931.895</v>
      </c>
      <c r="EY159" t="s">
        <v>313</v>
      </c>
      <c r="FB159" t="s">
        <v>313</v>
      </c>
      <c r="FC159">
        <v>3822.7379999999998</v>
      </c>
      <c r="FD159" t="s">
        <v>335</v>
      </c>
      <c r="FG159" t="s">
        <v>313</v>
      </c>
      <c r="FH159">
        <v>6050.8040000000001</v>
      </c>
      <c r="FI159" t="s">
        <v>328</v>
      </c>
      <c r="FL159" t="s">
        <v>313</v>
      </c>
      <c r="FM159">
        <v>51.981000000000002</v>
      </c>
      <c r="FN159" t="s">
        <v>328</v>
      </c>
      <c r="FQ159" t="s">
        <v>313</v>
      </c>
      <c r="FR159">
        <v>456.30900000000003</v>
      </c>
      <c r="FS159" t="s">
        <v>341</v>
      </c>
      <c r="FV159" t="s">
        <v>313</v>
      </c>
      <c r="FW159">
        <v>54.737000000000002</v>
      </c>
      <c r="FX159" t="s">
        <v>328</v>
      </c>
      <c r="GA159" t="s">
        <v>313</v>
      </c>
      <c r="GB159">
        <v>2424.884</v>
      </c>
      <c r="GC159" t="s">
        <v>395</v>
      </c>
      <c r="GF159" t="s">
        <v>313</v>
      </c>
      <c r="GG159">
        <v>7333.1009999999997</v>
      </c>
      <c r="GH159" t="s">
        <v>328</v>
      </c>
      <c r="GK159" t="s">
        <v>313</v>
      </c>
      <c r="GL159">
        <v>496.923</v>
      </c>
      <c r="GM159" t="s">
        <v>416</v>
      </c>
      <c r="GP159" t="s">
        <v>313</v>
      </c>
      <c r="GQ159">
        <v>1705.836</v>
      </c>
      <c r="GR159" t="s">
        <v>510</v>
      </c>
      <c r="GU159" t="s">
        <v>313</v>
      </c>
      <c r="GV159">
        <v>0</v>
      </c>
      <c r="GW159" t="s">
        <v>313</v>
      </c>
      <c r="GX159">
        <v>100</v>
      </c>
      <c r="GY159">
        <v>349.11500000000001</v>
      </c>
      <c r="GZ159" t="s">
        <v>313</v>
      </c>
      <c r="HA159">
        <v>13983.52</v>
      </c>
      <c r="HB159" t="s">
        <v>339</v>
      </c>
      <c r="HE159" t="s">
        <v>313</v>
      </c>
      <c r="HF159">
        <v>723.15099999999995</v>
      </c>
      <c r="HG159" t="s">
        <v>328</v>
      </c>
      <c r="HJ159" t="s">
        <v>313</v>
      </c>
      <c r="HK159">
        <v>1640.4749999999999</v>
      </c>
      <c r="HL159" t="s">
        <v>328</v>
      </c>
      <c r="HO159" t="s">
        <v>313</v>
      </c>
      <c r="HP159">
        <v>461.06200000000001</v>
      </c>
      <c r="HQ159" t="s">
        <v>328</v>
      </c>
      <c r="HT159" t="s">
        <v>313</v>
      </c>
      <c r="HU159">
        <v>18014.996999999999</v>
      </c>
      <c r="HV159" t="s">
        <v>340</v>
      </c>
      <c r="HY159" t="s">
        <v>313</v>
      </c>
      <c r="HZ159">
        <v>3109.1329999999998</v>
      </c>
      <c r="IA159" t="s">
        <v>327</v>
      </c>
      <c r="ID159" t="s">
        <v>313</v>
      </c>
      <c r="IE159">
        <v>2288.527</v>
      </c>
      <c r="IF159" t="s">
        <v>306</v>
      </c>
      <c r="II159" t="s">
        <v>313</v>
      </c>
      <c r="IJ159">
        <v>59.42</v>
      </c>
      <c r="IK159" t="s">
        <v>2332</v>
      </c>
      <c r="IN159" t="s">
        <v>313</v>
      </c>
    </row>
    <row r="160" spans="1:248">
      <c r="A160">
        <v>184</v>
      </c>
      <c r="B160" t="s">
        <v>1419</v>
      </c>
      <c r="C160" t="s">
        <v>1420</v>
      </c>
      <c r="D160" t="s">
        <v>918</v>
      </c>
      <c r="E160" t="s">
        <v>1421</v>
      </c>
      <c r="F160" t="s">
        <v>1422</v>
      </c>
      <c r="G160" t="s">
        <v>522</v>
      </c>
      <c r="H160" t="s">
        <v>1345</v>
      </c>
      <c r="I160" t="s">
        <v>313</v>
      </c>
      <c r="J160" t="s">
        <v>313</v>
      </c>
      <c r="K160" t="s">
        <v>346</v>
      </c>
      <c r="L160" t="s">
        <v>313</v>
      </c>
      <c r="M160">
        <v>158</v>
      </c>
      <c r="N160">
        <v>6618.741</v>
      </c>
      <c r="O160" t="s">
        <v>314</v>
      </c>
      <c r="R160" t="s">
        <v>313</v>
      </c>
      <c r="S160">
        <v>4801.3580000000002</v>
      </c>
      <c r="T160" t="s">
        <v>315</v>
      </c>
      <c r="W160" t="s">
        <v>313</v>
      </c>
      <c r="X160">
        <v>0</v>
      </c>
      <c r="Y160" t="s">
        <v>316</v>
      </c>
      <c r="Z160">
        <v>79.596000000000004</v>
      </c>
      <c r="AA160">
        <v>5879.1959999999999</v>
      </c>
      <c r="AB160" t="s">
        <v>316</v>
      </c>
      <c r="AC160">
        <v>3383.3679999999999</v>
      </c>
      <c r="AD160" t="s">
        <v>317</v>
      </c>
      <c r="AG160" t="s">
        <v>313</v>
      </c>
      <c r="AH160">
        <v>0</v>
      </c>
      <c r="AI160" t="s">
        <v>318</v>
      </c>
      <c r="AJ160">
        <v>20.404</v>
      </c>
      <c r="AK160">
        <v>1507.1030000000001</v>
      </c>
      <c r="AL160" t="s">
        <v>318</v>
      </c>
      <c r="AM160">
        <v>1560.491</v>
      </c>
      <c r="AN160" t="s">
        <v>319</v>
      </c>
      <c r="AQ160" t="s">
        <v>313</v>
      </c>
      <c r="AR160">
        <v>3518.172</v>
      </c>
      <c r="AS160" t="s">
        <v>402</v>
      </c>
      <c r="AV160" t="s">
        <v>313</v>
      </c>
      <c r="AW160">
        <v>2124.0309999999999</v>
      </c>
      <c r="AX160" t="s">
        <v>341</v>
      </c>
      <c r="BA160" t="s">
        <v>313</v>
      </c>
      <c r="BB160">
        <v>1058.0650000000001</v>
      </c>
      <c r="BC160" t="s">
        <v>322</v>
      </c>
      <c r="BF160" t="s">
        <v>313</v>
      </c>
      <c r="BG160">
        <v>9.8480000000000008</v>
      </c>
      <c r="BH160" t="s">
        <v>1077</v>
      </c>
      <c r="BK160" t="s">
        <v>313</v>
      </c>
      <c r="BL160">
        <v>3257.9180000000001</v>
      </c>
      <c r="BM160" t="s">
        <v>824</v>
      </c>
      <c r="BP160" t="s">
        <v>313</v>
      </c>
      <c r="BQ160">
        <v>3535.509</v>
      </c>
      <c r="BR160" t="s">
        <v>374</v>
      </c>
      <c r="BU160" t="s">
        <v>313</v>
      </c>
      <c r="BV160">
        <v>3210.723</v>
      </c>
      <c r="BW160" t="s">
        <v>938</v>
      </c>
      <c r="BZ160" t="s">
        <v>313</v>
      </c>
      <c r="CA160">
        <v>89.224000000000004</v>
      </c>
      <c r="CB160" t="s">
        <v>327</v>
      </c>
      <c r="CE160" t="s">
        <v>313</v>
      </c>
      <c r="CF160">
        <v>779.36500000000001</v>
      </c>
      <c r="CG160" t="s">
        <v>328</v>
      </c>
      <c r="CJ160" t="s">
        <v>313</v>
      </c>
      <c r="CK160">
        <v>2443.4870000000001</v>
      </c>
      <c r="CL160" t="s">
        <v>328</v>
      </c>
      <c r="CO160" t="s">
        <v>313</v>
      </c>
      <c r="CP160">
        <v>2325.1280000000002</v>
      </c>
      <c r="CQ160" t="s">
        <v>955</v>
      </c>
      <c r="CT160" t="s">
        <v>313</v>
      </c>
      <c r="CU160">
        <v>2444.9740000000002</v>
      </c>
      <c r="CV160" t="s">
        <v>313</v>
      </c>
      <c r="CY160" t="s">
        <v>313</v>
      </c>
      <c r="CZ160">
        <v>2965.569</v>
      </c>
      <c r="DA160" t="s">
        <v>313</v>
      </c>
      <c r="DD160" t="s">
        <v>313</v>
      </c>
      <c r="DE160">
        <v>70.120999999999995</v>
      </c>
      <c r="DF160" t="s">
        <v>347</v>
      </c>
      <c r="DI160" t="s">
        <v>313</v>
      </c>
      <c r="DJ160">
        <v>3586.616</v>
      </c>
      <c r="DK160" t="s">
        <v>341</v>
      </c>
      <c r="DN160" t="s">
        <v>313</v>
      </c>
      <c r="DO160">
        <v>1096.018</v>
      </c>
      <c r="DP160" t="s">
        <v>418</v>
      </c>
      <c r="DS160" t="s">
        <v>313</v>
      </c>
      <c r="DT160">
        <v>0</v>
      </c>
      <c r="DU160" t="s">
        <v>332</v>
      </c>
      <c r="DV160">
        <v>87.831999999999994</v>
      </c>
      <c r="DW160">
        <v>6487.5649999999996</v>
      </c>
      <c r="DX160" t="s">
        <v>332</v>
      </c>
      <c r="DY160">
        <v>2843.4189999999999</v>
      </c>
      <c r="DZ160" t="s">
        <v>328</v>
      </c>
      <c r="EC160" t="s">
        <v>313</v>
      </c>
      <c r="ED160">
        <v>2311.4609999999998</v>
      </c>
      <c r="EE160" t="s">
        <v>306</v>
      </c>
      <c r="EH160" t="s">
        <v>313</v>
      </c>
      <c r="EI160">
        <v>127.887</v>
      </c>
      <c r="EJ160" t="s">
        <v>333</v>
      </c>
      <c r="EM160" t="s">
        <v>313</v>
      </c>
      <c r="EN160">
        <v>3940.4009999999998</v>
      </c>
      <c r="EO160" t="s">
        <v>494</v>
      </c>
      <c r="ER160" t="s">
        <v>313</v>
      </c>
      <c r="ES160">
        <v>3186.375</v>
      </c>
      <c r="ET160" t="s">
        <v>313</v>
      </c>
      <c r="EW160" t="s">
        <v>313</v>
      </c>
      <c r="EX160">
        <v>3586.808</v>
      </c>
      <c r="EY160" t="s">
        <v>313</v>
      </c>
      <c r="FB160" t="s">
        <v>313</v>
      </c>
      <c r="FC160">
        <v>5308.5370000000003</v>
      </c>
      <c r="FD160" t="s">
        <v>376</v>
      </c>
      <c r="FG160" t="s">
        <v>313</v>
      </c>
      <c r="FH160">
        <v>2386.163</v>
      </c>
      <c r="FI160" t="s">
        <v>328</v>
      </c>
      <c r="FL160" t="s">
        <v>313</v>
      </c>
      <c r="FM160">
        <v>3182.1680000000001</v>
      </c>
      <c r="FN160" t="s">
        <v>328</v>
      </c>
      <c r="FQ160" t="s">
        <v>313</v>
      </c>
      <c r="FR160">
        <v>4241.0810000000001</v>
      </c>
      <c r="FS160" t="s">
        <v>306</v>
      </c>
      <c r="FV160" t="s">
        <v>313</v>
      </c>
      <c r="FW160">
        <v>142.209</v>
      </c>
      <c r="FX160" t="s">
        <v>328</v>
      </c>
      <c r="GA160" t="s">
        <v>313</v>
      </c>
      <c r="GB160">
        <v>3494.67</v>
      </c>
      <c r="GC160" t="s">
        <v>336</v>
      </c>
      <c r="GF160" t="s">
        <v>313</v>
      </c>
      <c r="GG160">
        <v>7567.1049999999996</v>
      </c>
      <c r="GH160" t="s">
        <v>328</v>
      </c>
      <c r="GK160" t="s">
        <v>313</v>
      </c>
      <c r="GL160">
        <v>91.123999999999995</v>
      </c>
      <c r="GM160" t="s">
        <v>337</v>
      </c>
      <c r="GP160" t="s">
        <v>313</v>
      </c>
      <c r="GQ160">
        <v>3545.328</v>
      </c>
      <c r="GR160" t="s">
        <v>502</v>
      </c>
      <c r="GU160" t="s">
        <v>313</v>
      </c>
      <c r="GV160">
        <v>8.0090000000000003</v>
      </c>
      <c r="GW160" t="s">
        <v>313</v>
      </c>
      <c r="GZ160" t="s">
        <v>313</v>
      </c>
      <c r="HA160">
        <v>19232.436000000002</v>
      </c>
      <c r="HB160" t="s">
        <v>339</v>
      </c>
      <c r="HE160" t="s">
        <v>313</v>
      </c>
      <c r="HF160">
        <v>1444.173</v>
      </c>
      <c r="HG160" t="s">
        <v>328</v>
      </c>
      <c r="HJ160" t="s">
        <v>313</v>
      </c>
      <c r="HK160">
        <v>3710.3939999999998</v>
      </c>
      <c r="HL160" t="s">
        <v>328</v>
      </c>
      <c r="HO160" t="s">
        <v>313</v>
      </c>
      <c r="HP160">
        <v>0</v>
      </c>
      <c r="HQ160" t="s">
        <v>328</v>
      </c>
      <c r="HR160">
        <v>100</v>
      </c>
      <c r="HS160">
        <v>7386.299</v>
      </c>
      <c r="HT160" t="s">
        <v>328</v>
      </c>
      <c r="HU160">
        <v>12534.28</v>
      </c>
      <c r="HV160" t="s">
        <v>340</v>
      </c>
      <c r="HY160" t="s">
        <v>313</v>
      </c>
      <c r="HZ160">
        <v>841.21699999999998</v>
      </c>
      <c r="IA160" t="s">
        <v>327</v>
      </c>
      <c r="ID160" t="s">
        <v>313</v>
      </c>
      <c r="IE160">
        <v>0</v>
      </c>
      <c r="IF160" t="s">
        <v>306</v>
      </c>
      <c r="IG160">
        <v>100</v>
      </c>
      <c r="IH160">
        <v>7386.299</v>
      </c>
      <c r="II160" t="s">
        <v>306</v>
      </c>
      <c r="IJ160">
        <v>0</v>
      </c>
      <c r="IK160" t="s">
        <v>2332</v>
      </c>
      <c r="IL160">
        <v>66.436000000000007</v>
      </c>
      <c r="IM160">
        <v>4907.1260000000002</v>
      </c>
      <c r="IN160" t="s">
        <v>2332</v>
      </c>
    </row>
    <row r="161" spans="1:248">
      <c r="A161">
        <v>154</v>
      </c>
      <c r="B161" t="s">
        <v>1423</v>
      </c>
      <c r="C161" t="s">
        <v>1424</v>
      </c>
      <c r="D161" t="s">
        <v>1425</v>
      </c>
      <c r="E161" t="s">
        <v>1426</v>
      </c>
      <c r="F161" t="s">
        <v>1427</v>
      </c>
      <c r="G161" t="s">
        <v>522</v>
      </c>
      <c r="H161" t="s">
        <v>1246</v>
      </c>
      <c r="I161" t="s">
        <v>313</v>
      </c>
      <c r="J161" t="s">
        <v>313</v>
      </c>
      <c r="K161" t="s">
        <v>313</v>
      </c>
      <c r="L161" t="s">
        <v>313</v>
      </c>
      <c r="M161">
        <v>159</v>
      </c>
      <c r="N161">
        <v>4052.328</v>
      </c>
      <c r="O161" t="s">
        <v>314</v>
      </c>
      <c r="R161" t="s">
        <v>313</v>
      </c>
      <c r="S161">
        <v>5674.6180000000004</v>
      </c>
      <c r="T161" t="s">
        <v>360</v>
      </c>
      <c r="W161" t="s">
        <v>313</v>
      </c>
      <c r="X161">
        <v>0</v>
      </c>
      <c r="Y161" t="s">
        <v>316</v>
      </c>
      <c r="Z161">
        <v>100</v>
      </c>
      <c r="AA161">
        <v>194676.476</v>
      </c>
      <c r="AB161" t="s">
        <v>316</v>
      </c>
      <c r="AC161">
        <v>4790.6610000000001</v>
      </c>
      <c r="AD161" t="s">
        <v>317</v>
      </c>
      <c r="AG161" t="s">
        <v>313</v>
      </c>
      <c r="AH161">
        <v>1880.0740000000001</v>
      </c>
      <c r="AI161" t="s">
        <v>318</v>
      </c>
      <c r="AL161" t="s">
        <v>313</v>
      </c>
      <c r="AM161">
        <v>2461.4070000000002</v>
      </c>
      <c r="AN161" t="s">
        <v>372</v>
      </c>
      <c r="AQ161" t="s">
        <v>313</v>
      </c>
      <c r="AR161">
        <v>2370.6</v>
      </c>
      <c r="AS161" t="s">
        <v>320</v>
      </c>
      <c r="AV161" t="s">
        <v>313</v>
      </c>
      <c r="AW161">
        <v>3064.9760000000001</v>
      </c>
      <c r="AX161" t="s">
        <v>321</v>
      </c>
      <c r="BA161" t="s">
        <v>313</v>
      </c>
      <c r="BB161">
        <v>437.47500000000002</v>
      </c>
      <c r="BC161" t="s">
        <v>322</v>
      </c>
      <c r="BF161" t="s">
        <v>313</v>
      </c>
      <c r="BG161">
        <v>119.79600000000001</v>
      </c>
      <c r="BH161" t="s">
        <v>1428</v>
      </c>
      <c r="BK161" t="s">
        <v>313</v>
      </c>
      <c r="BL161">
        <v>376.57799999999997</v>
      </c>
      <c r="BM161" t="s">
        <v>324</v>
      </c>
      <c r="BP161" t="s">
        <v>313</v>
      </c>
      <c r="BQ161">
        <v>6259.79</v>
      </c>
      <c r="BR161" t="s">
        <v>374</v>
      </c>
      <c r="BU161" t="s">
        <v>313</v>
      </c>
      <c r="BV161">
        <v>4773.9430000000002</v>
      </c>
      <c r="BW161" t="s">
        <v>326</v>
      </c>
      <c r="BZ161" t="s">
        <v>313</v>
      </c>
      <c r="CA161">
        <v>574.875</v>
      </c>
      <c r="CB161" t="s">
        <v>327</v>
      </c>
      <c r="CE161" t="s">
        <v>313</v>
      </c>
      <c r="CF161">
        <v>407.642</v>
      </c>
      <c r="CG161" t="s">
        <v>328</v>
      </c>
      <c r="CJ161" t="s">
        <v>313</v>
      </c>
      <c r="CK161">
        <v>5398.31</v>
      </c>
      <c r="CL161" t="s">
        <v>328</v>
      </c>
      <c r="CO161" t="s">
        <v>313</v>
      </c>
      <c r="CP161">
        <v>373.13799999999998</v>
      </c>
      <c r="CQ161" t="s">
        <v>329</v>
      </c>
      <c r="CT161" t="s">
        <v>313</v>
      </c>
      <c r="CU161">
        <v>589.303</v>
      </c>
      <c r="CV161" t="s">
        <v>313</v>
      </c>
      <c r="CY161" t="s">
        <v>313</v>
      </c>
      <c r="CZ161">
        <v>4509.076</v>
      </c>
      <c r="DA161" t="s">
        <v>313</v>
      </c>
      <c r="DD161" t="s">
        <v>313</v>
      </c>
      <c r="DE161">
        <v>138.334</v>
      </c>
      <c r="DF161" t="s">
        <v>347</v>
      </c>
      <c r="DI161" t="s">
        <v>313</v>
      </c>
      <c r="DJ161">
        <v>6357.3230000000003</v>
      </c>
      <c r="DK161" t="s">
        <v>306</v>
      </c>
      <c r="DN161" t="s">
        <v>313</v>
      </c>
      <c r="DO161">
        <v>378.42899999999997</v>
      </c>
      <c r="DP161" t="s">
        <v>375</v>
      </c>
      <c r="DS161" t="s">
        <v>313</v>
      </c>
      <c r="DT161">
        <v>0</v>
      </c>
      <c r="DU161" t="s">
        <v>332</v>
      </c>
      <c r="DV161">
        <v>99.46</v>
      </c>
      <c r="DW161">
        <v>193625.51800000001</v>
      </c>
      <c r="DX161" t="s">
        <v>332</v>
      </c>
      <c r="DY161">
        <v>4535.0150000000003</v>
      </c>
      <c r="DZ161" t="s">
        <v>328</v>
      </c>
      <c r="EC161" t="s">
        <v>313</v>
      </c>
      <c r="ED161">
        <v>0</v>
      </c>
      <c r="EE161" t="s">
        <v>306</v>
      </c>
      <c r="EF161">
        <v>100</v>
      </c>
      <c r="EG161">
        <v>194676.46299999999</v>
      </c>
      <c r="EH161" t="s">
        <v>306</v>
      </c>
      <c r="EI161">
        <v>167.65299999999999</v>
      </c>
      <c r="EJ161" t="s">
        <v>333</v>
      </c>
      <c r="EM161" t="s">
        <v>313</v>
      </c>
      <c r="EN161">
        <v>4786.5950000000003</v>
      </c>
      <c r="EO161" t="s">
        <v>334</v>
      </c>
      <c r="ER161" t="s">
        <v>313</v>
      </c>
      <c r="ES161">
        <v>5534.6419999999998</v>
      </c>
      <c r="ET161" t="s">
        <v>313</v>
      </c>
      <c r="EW161" t="s">
        <v>313</v>
      </c>
      <c r="EX161">
        <v>6480.6130000000003</v>
      </c>
      <c r="EY161" t="s">
        <v>313</v>
      </c>
      <c r="FB161" t="s">
        <v>313</v>
      </c>
      <c r="FC161">
        <v>5454.9309999999996</v>
      </c>
      <c r="FD161" t="s">
        <v>376</v>
      </c>
      <c r="FG161" t="s">
        <v>313</v>
      </c>
      <c r="FH161">
        <v>2337.7689999999998</v>
      </c>
      <c r="FI161" t="s">
        <v>328</v>
      </c>
      <c r="FL161" t="s">
        <v>313</v>
      </c>
      <c r="FM161">
        <v>5602.41</v>
      </c>
      <c r="FN161" t="s">
        <v>328</v>
      </c>
      <c r="FQ161" t="s">
        <v>313</v>
      </c>
      <c r="FR161">
        <v>5271.09</v>
      </c>
      <c r="FS161" t="s">
        <v>306</v>
      </c>
      <c r="FV161" t="s">
        <v>313</v>
      </c>
      <c r="FW161">
        <v>580.06700000000001</v>
      </c>
      <c r="FX161" t="s">
        <v>328</v>
      </c>
      <c r="GA161" t="s">
        <v>313</v>
      </c>
      <c r="GB161">
        <v>626.90300000000002</v>
      </c>
      <c r="GC161" t="s">
        <v>336</v>
      </c>
      <c r="GF161" t="s">
        <v>313</v>
      </c>
      <c r="GG161">
        <v>10498.347</v>
      </c>
      <c r="GH161" t="s">
        <v>328</v>
      </c>
      <c r="GK161" t="s">
        <v>313</v>
      </c>
      <c r="GL161">
        <v>576.68100000000004</v>
      </c>
      <c r="GM161" t="s">
        <v>337</v>
      </c>
      <c r="GP161" t="s">
        <v>313</v>
      </c>
      <c r="GQ161">
        <v>6328.8980000000001</v>
      </c>
      <c r="GR161" t="s">
        <v>338</v>
      </c>
      <c r="GU161" t="s">
        <v>313</v>
      </c>
      <c r="GV161">
        <v>0</v>
      </c>
      <c r="GW161" t="s">
        <v>313</v>
      </c>
      <c r="GX161">
        <v>0</v>
      </c>
      <c r="GY161">
        <v>1.4E-2</v>
      </c>
      <c r="GZ161" t="s">
        <v>313</v>
      </c>
      <c r="HA161">
        <v>21123.883999999998</v>
      </c>
      <c r="HB161" t="s">
        <v>339</v>
      </c>
      <c r="HE161" t="s">
        <v>313</v>
      </c>
      <c r="HF161">
        <v>3340.6179999999999</v>
      </c>
      <c r="HG161" t="s">
        <v>328</v>
      </c>
      <c r="HJ161" t="s">
        <v>313</v>
      </c>
      <c r="HK161">
        <v>6536.1589999999997</v>
      </c>
      <c r="HL161" t="s">
        <v>328</v>
      </c>
      <c r="HO161" t="s">
        <v>313</v>
      </c>
      <c r="HP161">
        <v>1064.896</v>
      </c>
      <c r="HQ161" t="s">
        <v>328</v>
      </c>
      <c r="HT161" t="s">
        <v>313</v>
      </c>
      <c r="HU161">
        <v>9106.009</v>
      </c>
      <c r="HV161" t="s">
        <v>340</v>
      </c>
      <c r="HY161" t="s">
        <v>313</v>
      </c>
      <c r="HZ161">
        <v>1087.162</v>
      </c>
      <c r="IA161" t="s">
        <v>327</v>
      </c>
      <c r="ID161" t="s">
        <v>313</v>
      </c>
      <c r="IE161">
        <v>0</v>
      </c>
      <c r="IF161" t="s">
        <v>306</v>
      </c>
      <c r="IG161">
        <v>100</v>
      </c>
      <c r="IH161">
        <v>194676.44899999999</v>
      </c>
      <c r="II161" t="s">
        <v>306</v>
      </c>
      <c r="IJ161">
        <v>0</v>
      </c>
      <c r="IK161" t="s">
        <v>2332</v>
      </c>
      <c r="IL161">
        <v>0</v>
      </c>
      <c r="IM161">
        <v>1.4999999999999999E-2</v>
      </c>
      <c r="IN161" t="s">
        <v>2332</v>
      </c>
    </row>
    <row r="162" spans="1:248">
      <c r="A162">
        <v>156</v>
      </c>
      <c r="B162" t="s">
        <v>1429</v>
      </c>
      <c r="C162" t="s">
        <v>1430</v>
      </c>
      <c r="D162" t="s">
        <v>1431</v>
      </c>
      <c r="E162" t="s">
        <v>1432</v>
      </c>
      <c r="F162" t="s">
        <v>1433</v>
      </c>
      <c r="G162" t="s">
        <v>522</v>
      </c>
      <c r="H162" t="s">
        <v>1158</v>
      </c>
      <c r="I162" t="s">
        <v>313</v>
      </c>
      <c r="J162" t="s">
        <v>346</v>
      </c>
      <c r="K162" t="s">
        <v>346</v>
      </c>
      <c r="L162" t="s">
        <v>346</v>
      </c>
      <c r="M162">
        <v>160</v>
      </c>
      <c r="N162">
        <v>13017</v>
      </c>
      <c r="O162" t="s">
        <v>314</v>
      </c>
      <c r="R162" t="s">
        <v>313</v>
      </c>
      <c r="S162">
        <v>434.38299999999998</v>
      </c>
      <c r="T162" t="s">
        <v>471</v>
      </c>
      <c r="W162" t="s">
        <v>313</v>
      </c>
      <c r="X162">
        <v>0</v>
      </c>
      <c r="Y162" t="s">
        <v>316</v>
      </c>
      <c r="Z162">
        <v>100</v>
      </c>
      <c r="AA162">
        <v>34528.678999999996</v>
      </c>
      <c r="AB162" t="s">
        <v>316</v>
      </c>
      <c r="AC162">
        <v>7904.1980000000003</v>
      </c>
      <c r="AD162" t="s">
        <v>317</v>
      </c>
      <c r="AG162" t="s">
        <v>313</v>
      </c>
      <c r="AH162">
        <v>3056.6970000000001</v>
      </c>
      <c r="AI162" t="s">
        <v>600</v>
      </c>
      <c r="AL162" t="s">
        <v>313</v>
      </c>
      <c r="AM162">
        <v>1901.4839999999999</v>
      </c>
      <c r="AN162" t="s">
        <v>319</v>
      </c>
      <c r="AQ162" t="s">
        <v>313</v>
      </c>
      <c r="AR162">
        <v>0</v>
      </c>
      <c r="AS162" t="s">
        <v>616</v>
      </c>
      <c r="AT162">
        <v>3.0000000000000001E-3</v>
      </c>
      <c r="AU162">
        <v>0.98899999999999999</v>
      </c>
      <c r="AV162" t="s">
        <v>616</v>
      </c>
      <c r="AW162">
        <v>2211.0140000000001</v>
      </c>
      <c r="AX162" t="s">
        <v>306</v>
      </c>
      <c r="BA162" t="s">
        <v>313</v>
      </c>
      <c r="BB162">
        <v>434.71100000000001</v>
      </c>
      <c r="BC162" t="s">
        <v>322</v>
      </c>
      <c r="BF162" t="s">
        <v>313</v>
      </c>
      <c r="BG162">
        <v>144.80799999999999</v>
      </c>
      <c r="BH162" t="s">
        <v>1370</v>
      </c>
      <c r="BK162" t="s">
        <v>313</v>
      </c>
      <c r="BL162">
        <v>1308.7070000000001</v>
      </c>
      <c r="BM162" t="s">
        <v>662</v>
      </c>
      <c r="BP162" t="s">
        <v>313</v>
      </c>
      <c r="BQ162">
        <v>6001.01</v>
      </c>
      <c r="BR162" t="s">
        <v>374</v>
      </c>
      <c r="BU162" t="s">
        <v>313</v>
      </c>
      <c r="BV162">
        <v>1548.16</v>
      </c>
      <c r="BW162" t="s">
        <v>663</v>
      </c>
      <c r="BZ162" t="s">
        <v>313</v>
      </c>
      <c r="CA162">
        <v>761.322</v>
      </c>
      <c r="CB162" t="s">
        <v>841</v>
      </c>
      <c r="CE162" t="s">
        <v>313</v>
      </c>
      <c r="CF162">
        <v>435.06599999999997</v>
      </c>
      <c r="CG162" t="s">
        <v>328</v>
      </c>
      <c r="CJ162" t="s">
        <v>313</v>
      </c>
      <c r="CK162">
        <v>3114.3890000000001</v>
      </c>
      <c r="CL162" t="s">
        <v>328</v>
      </c>
      <c r="CO162" t="s">
        <v>313</v>
      </c>
      <c r="CP162">
        <v>1409.066</v>
      </c>
      <c r="CQ162" t="s">
        <v>842</v>
      </c>
      <c r="CT162" t="s">
        <v>313</v>
      </c>
      <c r="CU162">
        <v>1543.8610000000001</v>
      </c>
      <c r="CV162" t="s">
        <v>313</v>
      </c>
      <c r="CY162" t="s">
        <v>313</v>
      </c>
      <c r="CZ162">
        <v>5643.5739999999996</v>
      </c>
      <c r="DA162" t="s">
        <v>313</v>
      </c>
      <c r="DD162" t="s">
        <v>313</v>
      </c>
      <c r="DE162">
        <v>362.21100000000001</v>
      </c>
      <c r="DF162" t="s">
        <v>347</v>
      </c>
      <c r="DI162" t="s">
        <v>313</v>
      </c>
      <c r="DJ162">
        <v>5874.7719999999999</v>
      </c>
      <c r="DK162" t="s">
        <v>341</v>
      </c>
      <c r="DN162" t="s">
        <v>313</v>
      </c>
      <c r="DO162">
        <v>140.22499999999999</v>
      </c>
      <c r="DP162" t="s">
        <v>418</v>
      </c>
      <c r="DS162" t="s">
        <v>313</v>
      </c>
      <c r="DT162">
        <v>0</v>
      </c>
      <c r="DU162" t="s">
        <v>332</v>
      </c>
      <c r="DV162">
        <v>97.909000000000006</v>
      </c>
      <c r="DW162">
        <v>33806.519999999997</v>
      </c>
      <c r="DX162" t="s">
        <v>332</v>
      </c>
      <c r="DY162">
        <v>4946.0910000000003</v>
      </c>
      <c r="DZ162" t="s">
        <v>328</v>
      </c>
      <c r="EC162" t="s">
        <v>313</v>
      </c>
      <c r="ED162">
        <v>8447.3889999999992</v>
      </c>
      <c r="EE162" t="s">
        <v>306</v>
      </c>
      <c r="EH162" t="s">
        <v>313</v>
      </c>
      <c r="EI162">
        <v>544.15099999999995</v>
      </c>
      <c r="EJ162" t="s">
        <v>364</v>
      </c>
      <c r="EM162" t="s">
        <v>313</v>
      </c>
      <c r="EN162">
        <v>1783.0930000000001</v>
      </c>
      <c r="EO162" t="s">
        <v>494</v>
      </c>
      <c r="ER162" t="s">
        <v>313</v>
      </c>
      <c r="ES162">
        <v>295.45100000000002</v>
      </c>
      <c r="ET162" t="s">
        <v>313</v>
      </c>
      <c r="EW162" t="s">
        <v>313</v>
      </c>
      <c r="EX162">
        <v>5545.5720000000001</v>
      </c>
      <c r="EY162" t="s">
        <v>313</v>
      </c>
      <c r="FB162" t="s">
        <v>313</v>
      </c>
      <c r="FC162">
        <v>4883.3720000000003</v>
      </c>
      <c r="FD162" t="s">
        <v>376</v>
      </c>
      <c r="FG162" t="s">
        <v>313</v>
      </c>
      <c r="FH162">
        <v>8745.7479999999996</v>
      </c>
      <c r="FI162" t="s">
        <v>328</v>
      </c>
      <c r="FL162" t="s">
        <v>313</v>
      </c>
      <c r="FM162">
        <v>73.355999999999995</v>
      </c>
      <c r="FN162" t="s">
        <v>328</v>
      </c>
      <c r="FQ162" t="s">
        <v>313</v>
      </c>
      <c r="FR162">
        <v>3234.482</v>
      </c>
      <c r="FS162" t="s">
        <v>458</v>
      </c>
      <c r="FV162" t="s">
        <v>313</v>
      </c>
      <c r="FW162">
        <v>200.946</v>
      </c>
      <c r="FX162" t="s">
        <v>328</v>
      </c>
      <c r="GA162" t="s">
        <v>313</v>
      </c>
      <c r="GB162">
        <v>1487.7819999999999</v>
      </c>
      <c r="GC162" t="s">
        <v>666</v>
      </c>
      <c r="GF162" t="s">
        <v>313</v>
      </c>
      <c r="GG162">
        <v>1075.8589999999999</v>
      </c>
      <c r="GH162" t="s">
        <v>328</v>
      </c>
      <c r="GK162" t="s">
        <v>313</v>
      </c>
      <c r="GL162">
        <v>5944.4070000000002</v>
      </c>
      <c r="GM162" t="s">
        <v>337</v>
      </c>
      <c r="GP162" t="s">
        <v>313</v>
      </c>
      <c r="GQ162">
        <v>1556.116</v>
      </c>
      <c r="GR162" t="s">
        <v>685</v>
      </c>
      <c r="GU162" t="s">
        <v>313</v>
      </c>
      <c r="GV162">
        <v>0</v>
      </c>
      <c r="GW162" t="s">
        <v>313</v>
      </c>
      <c r="GX162">
        <v>1.0999999999999999E-2</v>
      </c>
      <c r="GY162">
        <v>3.6779999999999999</v>
      </c>
      <c r="GZ162" t="s">
        <v>313</v>
      </c>
      <c r="HA162">
        <v>18790.03</v>
      </c>
      <c r="HB162" t="s">
        <v>339</v>
      </c>
      <c r="HE162" t="s">
        <v>313</v>
      </c>
      <c r="HF162">
        <v>1194.306</v>
      </c>
      <c r="HG162" t="s">
        <v>328</v>
      </c>
      <c r="HJ162" t="s">
        <v>313</v>
      </c>
      <c r="HK162">
        <v>5702.7629999999999</v>
      </c>
      <c r="HL162" t="s">
        <v>328</v>
      </c>
      <c r="HO162" t="s">
        <v>313</v>
      </c>
      <c r="HP162">
        <v>0</v>
      </c>
      <c r="HQ162" t="s">
        <v>328</v>
      </c>
      <c r="HR162">
        <v>99.989000000000004</v>
      </c>
      <c r="HS162">
        <v>34525</v>
      </c>
      <c r="HT162" t="s">
        <v>328</v>
      </c>
      <c r="HU162">
        <v>17766.121999999999</v>
      </c>
      <c r="HV162" t="s">
        <v>340</v>
      </c>
      <c r="HY162" t="s">
        <v>313</v>
      </c>
      <c r="HZ162">
        <v>4949.2020000000002</v>
      </c>
      <c r="IA162" t="s">
        <v>723</v>
      </c>
      <c r="ID162" t="s">
        <v>313</v>
      </c>
      <c r="IE162">
        <v>5743.0079999999998</v>
      </c>
      <c r="IF162" t="s">
        <v>306</v>
      </c>
      <c r="II162" t="s">
        <v>313</v>
      </c>
      <c r="IJ162">
        <v>0</v>
      </c>
      <c r="IK162" t="s">
        <v>2332</v>
      </c>
      <c r="IL162">
        <v>15.257999999999999</v>
      </c>
      <c r="IM162">
        <v>5268.4250000000002</v>
      </c>
      <c r="IN162" t="s">
        <v>2332</v>
      </c>
    </row>
    <row r="163" spans="1:248">
      <c r="A163">
        <v>160</v>
      </c>
      <c r="B163" t="s">
        <v>1434</v>
      </c>
      <c r="C163" t="s">
        <v>1410</v>
      </c>
      <c r="D163" t="s">
        <v>579</v>
      </c>
      <c r="E163" t="s">
        <v>1435</v>
      </c>
      <c r="F163" t="s">
        <v>1436</v>
      </c>
      <c r="G163" t="s">
        <v>522</v>
      </c>
      <c r="H163" t="s">
        <v>1437</v>
      </c>
      <c r="I163" t="s">
        <v>313</v>
      </c>
      <c r="J163" t="s">
        <v>313</v>
      </c>
      <c r="K163" t="s">
        <v>313</v>
      </c>
      <c r="L163" t="s">
        <v>313</v>
      </c>
      <c r="M163">
        <v>161</v>
      </c>
      <c r="N163">
        <v>9196.9989999999998</v>
      </c>
      <c r="O163" t="s">
        <v>314</v>
      </c>
      <c r="R163" t="s">
        <v>313</v>
      </c>
      <c r="S163">
        <v>1609.6959999999999</v>
      </c>
      <c r="T163" t="s">
        <v>315</v>
      </c>
      <c r="W163" t="s">
        <v>313</v>
      </c>
      <c r="X163">
        <v>511.798</v>
      </c>
      <c r="Y163" t="s">
        <v>316</v>
      </c>
      <c r="AB163" t="s">
        <v>313</v>
      </c>
      <c r="AC163">
        <v>3692.0120000000002</v>
      </c>
      <c r="AD163" t="s">
        <v>317</v>
      </c>
      <c r="AG163" t="s">
        <v>313</v>
      </c>
      <c r="AH163">
        <v>1055.6669999999999</v>
      </c>
      <c r="AI163" t="s">
        <v>525</v>
      </c>
      <c r="AL163" t="s">
        <v>313</v>
      </c>
      <c r="AM163">
        <v>0</v>
      </c>
      <c r="AN163" t="s">
        <v>319</v>
      </c>
      <c r="AO163">
        <v>100</v>
      </c>
      <c r="AP163">
        <v>1065.94</v>
      </c>
      <c r="AQ163" t="s">
        <v>319</v>
      </c>
      <c r="AR163">
        <v>439.34399999999999</v>
      </c>
      <c r="AS163" t="s">
        <v>526</v>
      </c>
      <c r="AV163" t="s">
        <v>313</v>
      </c>
      <c r="AW163">
        <v>2580.6289999999999</v>
      </c>
      <c r="AX163" t="s">
        <v>306</v>
      </c>
      <c r="BA163" t="s">
        <v>313</v>
      </c>
      <c r="BB163">
        <v>699.23199999999997</v>
      </c>
      <c r="BC163" t="s">
        <v>322</v>
      </c>
      <c r="BF163" t="s">
        <v>313</v>
      </c>
      <c r="BG163">
        <v>55.375999999999998</v>
      </c>
      <c r="BH163" t="s">
        <v>588</v>
      </c>
      <c r="BK163" t="s">
        <v>313</v>
      </c>
      <c r="BL163">
        <v>1487.672</v>
      </c>
      <c r="BM163" t="s">
        <v>449</v>
      </c>
      <c r="BP163" t="s">
        <v>313</v>
      </c>
      <c r="BQ163">
        <v>1806.0319999999999</v>
      </c>
      <c r="BR163" t="s">
        <v>374</v>
      </c>
      <c r="BU163" t="s">
        <v>313</v>
      </c>
      <c r="BV163">
        <v>1328.5070000000001</v>
      </c>
      <c r="BW163" t="s">
        <v>509</v>
      </c>
      <c r="BZ163" t="s">
        <v>313</v>
      </c>
      <c r="CA163">
        <v>782.12400000000002</v>
      </c>
      <c r="CB163" t="s">
        <v>584</v>
      </c>
      <c r="CE163" t="s">
        <v>313</v>
      </c>
      <c r="CF163">
        <v>283.71499999999997</v>
      </c>
      <c r="CG163" t="s">
        <v>328</v>
      </c>
      <c r="CJ163" t="s">
        <v>313</v>
      </c>
      <c r="CK163">
        <v>2263.2370000000001</v>
      </c>
      <c r="CL163" t="s">
        <v>328</v>
      </c>
      <c r="CO163" t="s">
        <v>313</v>
      </c>
      <c r="CP163">
        <v>502.28399999999999</v>
      </c>
      <c r="CQ163" t="s">
        <v>593</v>
      </c>
      <c r="CT163" t="s">
        <v>313</v>
      </c>
      <c r="CU163">
        <v>1281.402</v>
      </c>
      <c r="CV163" t="s">
        <v>313</v>
      </c>
      <c r="CY163" t="s">
        <v>313</v>
      </c>
      <c r="CZ163">
        <v>1334.443</v>
      </c>
      <c r="DA163" t="s">
        <v>313</v>
      </c>
      <c r="DD163" t="s">
        <v>313</v>
      </c>
      <c r="DE163">
        <v>607.80100000000004</v>
      </c>
      <c r="DF163" t="s">
        <v>347</v>
      </c>
      <c r="DI163" t="s">
        <v>313</v>
      </c>
      <c r="DJ163">
        <v>1720.4739999999999</v>
      </c>
      <c r="DK163" t="s">
        <v>306</v>
      </c>
      <c r="DN163" t="s">
        <v>313</v>
      </c>
      <c r="DO163">
        <v>991.76400000000001</v>
      </c>
      <c r="DP163" t="s">
        <v>418</v>
      </c>
      <c r="DS163" t="s">
        <v>313</v>
      </c>
      <c r="DT163">
        <v>72.48</v>
      </c>
      <c r="DU163" t="s">
        <v>332</v>
      </c>
      <c r="DX163" t="s">
        <v>313</v>
      </c>
      <c r="DY163">
        <v>1634.1130000000001</v>
      </c>
      <c r="DZ163" t="s">
        <v>328</v>
      </c>
      <c r="EC163" t="s">
        <v>313</v>
      </c>
      <c r="ED163">
        <v>6742.1819999999998</v>
      </c>
      <c r="EE163" t="s">
        <v>306</v>
      </c>
      <c r="EH163" t="s">
        <v>313</v>
      </c>
      <c r="EI163">
        <v>877.80100000000004</v>
      </c>
      <c r="EJ163" t="s">
        <v>333</v>
      </c>
      <c r="EM163" t="s">
        <v>313</v>
      </c>
      <c r="EN163">
        <v>3967.5349999999999</v>
      </c>
      <c r="EO163" t="s">
        <v>394</v>
      </c>
      <c r="ER163" t="s">
        <v>313</v>
      </c>
      <c r="ES163">
        <v>360.298</v>
      </c>
      <c r="ET163" t="s">
        <v>313</v>
      </c>
      <c r="EW163" t="s">
        <v>313</v>
      </c>
      <c r="EX163">
        <v>1587.998</v>
      </c>
      <c r="EY163" t="s">
        <v>313</v>
      </c>
      <c r="FB163" t="s">
        <v>313</v>
      </c>
      <c r="FC163">
        <v>4487.7150000000001</v>
      </c>
      <c r="FD163" t="s">
        <v>335</v>
      </c>
      <c r="FG163" t="s">
        <v>313</v>
      </c>
      <c r="FH163">
        <v>5963.47</v>
      </c>
      <c r="FI163" t="s">
        <v>328</v>
      </c>
      <c r="FL163" t="s">
        <v>313</v>
      </c>
      <c r="FM163">
        <v>570.15700000000004</v>
      </c>
      <c r="FN163" t="s">
        <v>328</v>
      </c>
      <c r="FQ163" t="s">
        <v>313</v>
      </c>
      <c r="FR163">
        <v>1160.454</v>
      </c>
      <c r="FS163" t="s">
        <v>341</v>
      </c>
      <c r="FV163" t="s">
        <v>313</v>
      </c>
      <c r="FW163">
        <v>497.39800000000002</v>
      </c>
      <c r="FX163" t="s">
        <v>328</v>
      </c>
      <c r="GA163" t="s">
        <v>313</v>
      </c>
      <c r="GB163">
        <v>2373.451</v>
      </c>
      <c r="GC163" t="s">
        <v>395</v>
      </c>
      <c r="GF163" t="s">
        <v>313</v>
      </c>
      <c r="GG163">
        <v>6659.3549999999996</v>
      </c>
      <c r="GH163" t="s">
        <v>328</v>
      </c>
      <c r="GK163" t="s">
        <v>313</v>
      </c>
      <c r="GL163">
        <v>1190.55</v>
      </c>
      <c r="GM163" t="s">
        <v>416</v>
      </c>
      <c r="GP163" t="s">
        <v>313</v>
      </c>
      <c r="GQ163">
        <v>1519.9449999999999</v>
      </c>
      <c r="GR163" t="s">
        <v>530</v>
      </c>
      <c r="GU163" t="s">
        <v>313</v>
      </c>
      <c r="GV163">
        <v>0</v>
      </c>
      <c r="GW163" t="s">
        <v>313</v>
      </c>
      <c r="GX163">
        <v>100</v>
      </c>
      <c r="GY163">
        <v>1065.94</v>
      </c>
      <c r="GZ163" t="s">
        <v>313</v>
      </c>
      <c r="HA163">
        <v>14587.582</v>
      </c>
      <c r="HB163" t="s">
        <v>339</v>
      </c>
      <c r="HE163" t="s">
        <v>313</v>
      </c>
      <c r="HF163">
        <v>1303.6849999999999</v>
      </c>
      <c r="HG163" t="s">
        <v>328</v>
      </c>
      <c r="HJ163" t="s">
        <v>313</v>
      </c>
      <c r="HK163">
        <v>1400.905</v>
      </c>
      <c r="HL163" t="s">
        <v>328</v>
      </c>
      <c r="HO163" t="s">
        <v>313</v>
      </c>
      <c r="HP163">
        <v>1125.2460000000001</v>
      </c>
      <c r="HQ163" t="s">
        <v>328</v>
      </c>
      <c r="HT163" t="s">
        <v>313</v>
      </c>
      <c r="HU163">
        <v>17729.330999999998</v>
      </c>
      <c r="HV163" t="s">
        <v>340</v>
      </c>
      <c r="HY163" t="s">
        <v>313</v>
      </c>
      <c r="HZ163">
        <v>2899.2289999999998</v>
      </c>
      <c r="IA163" t="s">
        <v>327</v>
      </c>
      <c r="ID163" t="s">
        <v>313</v>
      </c>
      <c r="IE163">
        <v>2001.905</v>
      </c>
      <c r="IF163" t="s">
        <v>306</v>
      </c>
      <c r="II163" t="s">
        <v>313</v>
      </c>
      <c r="IJ163">
        <v>332.83300000000003</v>
      </c>
      <c r="IK163" t="s">
        <v>2332</v>
      </c>
      <c r="IN163" t="s">
        <v>313</v>
      </c>
    </row>
    <row r="164" spans="1:248">
      <c r="A164">
        <v>157</v>
      </c>
      <c r="B164" t="s">
        <v>1438</v>
      </c>
      <c r="C164" t="s">
        <v>1439</v>
      </c>
      <c r="D164" t="s">
        <v>1440</v>
      </c>
      <c r="E164" t="s">
        <v>1441</v>
      </c>
      <c r="F164" t="s">
        <v>1442</v>
      </c>
      <c r="G164" t="s">
        <v>311</v>
      </c>
      <c r="H164" t="s">
        <v>1443</v>
      </c>
      <c r="I164" t="s">
        <v>313</v>
      </c>
      <c r="J164" t="s">
        <v>346</v>
      </c>
      <c r="K164" t="s">
        <v>346</v>
      </c>
      <c r="L164" t="s">
        <v>346</v>
      </c>
      <c r="M164">
        <v>162</v>
      </c>
      <c r="N164">
        <v>2652.8939999999998</v>
      </c>
      <c r="O164" t="s">
        <v>314</v>
      </c>
      <c r="R164" t="s">
        <v>313</v>
      </c>
      <c r="S164">
        <v>6915.1409999999996</v>
      </c>
      <c r="T164" t="s">
        <v>360</v>
      </c>
      <c r="W164" t="s">
        <v>313</v>
      </c>
      <c r="X164">
        <v>0</v>
      </c>
      <c r="Y164" t="s">
        <v>316</v>
      </c>
      <c r="Z164">
        <v>100</v>
      </c>
      <c r="AA164">
        <v>40389.377</v>
      </c>
      <c r="AB164" t="s">
        <v>316</v>
      </c>
      <c r="AC164">
        <v>1335.88</v>
      </c>
      <c r="AD164" t="s">
        <v>317</v>
      </c>
      <c r="AG164" t="s">
        <v>313</v>
      </c>
      <c r="AH164">
        <v>1772.8050000000001</v>
      </c>
      <c r="AI164" t="s">
        <v>318</v>
      </c>
      <c r="AL164" t="s">
        <v>313</v>
      </c>
      <c r="AM164">
        <v>755.66700000000003</v>
      </c>
      <c r="AN164" t="s">
        <v>361</v>
      </c>
      <c r="AQ164" t="s">
        <v>313</v>
      </c>
      <c r="AR164">
        <v>264.858</v>
      </c>
      <c r="AS164" t="s">
        <v>320</v>
      </c>
      <c r="AV164" t="s">
        <v>313</v>
      </c>
      <c r="AW164">
        <v>421.15300000000002</v>
      </c>
      <c r="AX164" t="s">
        <v>321</v>
      </c>
      <c r="BA164" t="s">
        <v>313</v>
      </c>
      <c r="BB164">
        <v>72.213999999999999</v>
      </c>
      <c r="BC164" t="s">
        <v>322</v>
      </c>
      <c r="BF164" t="s">
        <v>313</v>
      </c>
      <c r="BG164">
        <v>436.68099999999998</v>
      </c>
      <c r="BH164" t="s">
        <v>323</v>
      </c>
      <c r="BK164" t="s">
        <v>313</v>
      </c>
      <c r="BL164">
        <v>3308.24</v>
      </c>
      <c r="BM164" t="s">
        <v>324</v>
      </c>
      <c r="BP164" t="s">
        <v>313</v>
      </c>
      <c r="BQ164">
        <v>4676.549</v>
      </c>
      <c r="BR164" t="s">
        <v>325</v>
      </c>
      <c r="BU164" t="s">
        <v>313</v>
      </c>
      <c r="BV164">
        <v>2468.672</v>
      </c>
      <c r="BW164" t="s">
        <v>326</v>
      </c>
      <c r="BZ164" t="s">
        <v>313</v>
      </c>
      <c r="CA164">
        <v>1187.259</v>
      </c>
      <c r="CB164" t="s">
        <v>362</v>
      </c>
      <c r="CE164" t="s">
        <v>313</v>
      </c>
      <c r="CF164">
        <v>56.505000000000003</v>
      </c>
      <c r="CG164" t="s">
        <v>328</v>
      </c>
      <c r="CJ164" t="s">
        <v>313</v>
      </c>
      <c r="CK164">
        <v>3482.866</v>
      </c>
      <c r="CL164" t="s">
        <v>328</v>
      </c>
      <c r="CO164" t="s">
        <v>313</v>
      </c>
      <c r="CP164">
        <v>2830.8049999999998</v>
      </c>
      <c r="CQ164" t="s">
        <v>383</v>
      </c>
      <c r="CT164" t="s">
        <v>313</v>
      </c>
      <c r="CU164">
        <v>1744.971</v>
      </c>
      <c r="CV164" t="s">
        <v>313</v>
      </c>
      <c r="CY164" t="s">
        <v>313</v>
      </c>
      <c r="CZ164">
        <v>2416.0149999999999</v>
      </c>
      <c r="DA164" t="s">
        <v>313</v>
      </c>
      <c r="DD164" t="s">
        <v>313</v>
      </c>
      <c r="DE164">
        <v>525.05999999999995</v>
      </c>
      <c r="DF164" t="s">
        <v>347</v>
      </c>
      <c r="DI164" t="s">
        <v>313</v>
      </c>
      <c r="DJ164">
        <v>4837.0469999999996</v>
      </c>
      <c r="DK164" t="s">
        <v>306</v>
      </c>
      <c r="DN164" t="s">
        <v>313</v>
      </c>
      <c r="DO164">
        <v>688.78800000000001</v>
      </c>
      <c r="DP164" t="s">
        <v>363</v>
      </c>
      <c r="DS164" t="s">
        <v>313</v>
      </c>
      <c r="DT164">
        <v>0</v>
      </c>
      <c r="DU164" t="s">
        <v>332</v>
      </c>
      <c r="DV164">
        <v>100</v>
      </c>
      <c r="DW164">
        <v>40389.377</v>
      </c>
      <c r="DX164" t="s">
        <v>332</v>
      </c>
      <c r="DY164">
        <v>2565.8939999999998</v>
      </c>
      <c r="DZ164" t="s">
        <v>328</v>
      </c>
      <c r="EC164" t="s">
        <v>313</v>
      </c>
      <c r="ED164">
        <v>164.625</v>
      </c>
      <c r="EE164" t="s">
        <v>306</v>
      </c>
      <c r="EH164" t="s">
        <v>313</v>
      </c>
      <c r="EI164">
        <v>380.50400000000002</v>
      </c>
      <c r="EJ164" t="s">
        <v>333</v>
      </c>
      <c r="EM164" t="s">
        <v>313</v>
      </c>
      <c r="EN164">
        <v>1155.287</v>
      </c>
      <c r="EO164" t="s">
        <v>334</v>
      </c>
      <c r="ER164" t="s">
        <v>313</v>
      </c>
      <c r="ES164">
        <v>3174.3710000000001</v>
      </c>
      <c r="ET164" t="s">
        <v>313</v>
      </c>
      <c r="EW164" t="s">
        <v>313</v>
      </c>
      <c r="EX164">
        <v>5129.5879999999997</v>
      </c>
      <c r="EY164" t="s">
        <v>313</v>
      </c>
      <c r="FB164" t="s">
        <v>313</v>
      </c>
      <c r="FC164">
        <v>2112.6669999999999</v>
      </c>
      <c r="FD164" t="s">
        <v>335</v>
      </c>
      <c r="FG164" t="s">
        <v>313</v>
      </c>
      <c r="FH164">
        <v>1600.8530000000001</v>
      </c>
      <c r="FI164" t="s">
        <v>328</v>
      </c>
      <c r="FL164" t="s">
        <v>313</v>
      </c>
      <c r="FM164">
        <v>3013.5079999999998</v>
      </c>
      <c r="FN164" t="s">
        <v>328</v>
      </c>
      <c r="FQ164" t="s">
        <v>313</v>
      </c>
      <c r="FR164">
        <v>1847.1130000000001</v>
      </c>
      <c r="FS164" t="s">
        <v>306</v>
      </c>
      <c r="FV164" t="s">
        <v>313</v>
      </c>
      <c r="FW164">
        <v>2684.0549999999998</v>
      </c>
      <c r="FX164" t="s">
        <v>328</v>
      </c>
      <c r="GA164" t="s">
        <v>313</v>
      </c>
      <c r="GB164">
        <v>3180.81</v>
      </c>
      <c r="GC164" t="s">
        <v>1385</v>
      </c>
      <c r="GF164" t="s">
        <v>313</v>
      </c>
      <c r="GG164">
        <v>11471.478999999999</v>
      </c>
      <c r="GH164" t="s">
        <v>328</v>
      </c>
      <c r="GK164" t="s">
        <v>313</v>
      </c>
      <c r="GL164">
        <v>1809.067</v>
      </c>
      <c r="GM164" t="s">
        <v>384</v>
      </c>
      <c r="GP164" t="s">
        <v>313</v>
      </c>
      <c r="GQ164">
        <v>4642.5309999999999</v>
      </c>
      <c r="GR164" t="s">
        <v>365</v>
      </c>
      <c r="GU164" t="s">
        <v>313</v>
      </c>
      <c r="GV164">
        <v>2450.3589999999999</v>
      </c>
      <c r="GW164" t="s">
        <v>313</v>
      </c>
      <c r="GZ164" t="s">
        <v>313</v>
      </c>
      <c r="HA164">
        <v>17233.776999999998</v>
      </c>
      <c r="HB164" t="s">
        <v>339</v>
      </c>
      <c r="HE164" t="s">
        <v>313</v>
      </c>
      <c r="HF164">
        <v>4865.9610000000002</v>
      </c>
      <c r="HG164" t="s">
        <v>328</v>
      </c>
      <c r="HJ164" t="s">
        <v>313</v>
      </c>
      <c r="HK164">
        <v>4978.6880000000001</v>
      </c>
      <c r="HL164" t="s">
        <v>328</v>
      </c>
      <c r="HO164" t="s">
        <v>313</v>
      </c>
      <c r="HP164">
        <v>0</v>
      </c>
      <c r="HQ164" t="s">
        <v>328</v>
      </c>
      <c r="HR164">
        <v>100</v>
      </c>
      <c r="HS164">
        <v>40389.377</v>
      </c>
      <c r="HT164" t="s">
        <v>328</v>
      </c>
      <c r="HU164">
        <v>12844.671</v>
      </c>
      <c r="HV164" t="s">
        <v>340</v>
      </c>
      <c r="HY164" t="s">
        <v>313</v>
      </c>
      <c r="HZ164">
        <v>2359.5639999999999</v>
      </c>
      <c r="IA164" t="s">
        <v>327</v>
      </c>
      <c r="ID164" t="s">
        <v>313</v>
      </c>
      <c r="IE164">
        <v>0</v>
      </c>
      <c r="IF164" t="s">
        <v>306</v>
      </c>
      <c r="IG164">
        <v>100</v>
      </c>
      <c r="IH164">
        <v>40389.377</v>
      </c>
      <c r="II164" t="s">
        <v>306</v>
      </c>
      <c r="IJ164">
        <v>0</v>
      </c>
      <c r="IK164" t="s">
        <v>2332</v>
      </c>
      <c r="IL164">
        <v>0</v>
      </c>
      <c r="IM164">
        <v>1.4999999999999999E-2</v>
      </c>
      <c r="IN164" t="s">
        <v>2332</v>
      </c>
    </row>
    <row r="165" spans="1:248">
      <c r="A165">
        <v>158</v>
      </c>
      <c r="B165" t="s">
        <v>1444</v>
      </c>
      <c r="C165" t="s">
        <v>1445</v>
      </c>
      <c r="D165" t="s">
        <v>1446</v>
      </c>
      <c r="E165" t="s">
        <v>1447</v>
      </c>
      <c r="F165" t="s">
        <v>1448</v>
      </c>
      <c r="G165" t="s">
        <v>311</v>
      </c>
      <c r="H165" t="s">
        <v>668</v>
      </c>
      <c r="I165" t="s">
        <v>313</v>
      </c>
      <c r="J165" t="s">
        <v>346</v>
      </c>
      <c r="K165" t="s">
        <v>346</v>
      </c>
      <c r="L165" t="s">
        <v>346</v>
      </c>
      <c r="M165">
        <v>163</v>
      </c>
      <c r="N165">
        <v>11401.165999999999</v>
      </c>
      <c r="O165" t="s">
        <v>314</v>
      </c>
      <c r="R165" t="s">
        <v>313</v>
      </c>
      <c r="S165">
        <v>756.53200000000004</v>
      </c>
      <c r="T165" t="s">
        <v>471</v>
      </c>
      <c r="W165" t="s">
        <v>313</v>
      </c>
      <c r="X165">
        <v>0</v>
      </c>
      <c r="Y165" t="s">
        <v>316</v>
      </c>
      <c r="Z165">
        <v>100</v>
      </c>
      <c r="AA165">
        <v>30177.863000000001</v>
      </c>
      <c r="AB165" t="s">
        <v>316</v>
      </c>
      <c r="AC165">
        <v>6117.1989999999996</v>
      </c>
      <c r="AD165" t="s">
        <v>317</v>
      </c>
      <c r="AG165" t="s">
        <v>313</v>
      </c>
      <c r="AH165">
        <v>3805.415</v>
      </c>
      <c r="AI165" t="s">
        <v>600</v>
      </c>
      <c r="AL165" t="s">
        <v>313</v>
      </c>
      <c r="AM165">
        <v>738.67499999999995</v>
      </c>
      <c r="AN165" t="s">
        <v>319</v>
      </c>
      <c r="AQ165" t="s">
        <v>313</v>
      </c>
      <c r="AR165">
        <v>1600.384</v>
      </c>
      <c r="AS165" t="s">
        <v>616</v>
      </c>
      <c r="AV165" t="s">
        <v>313</v>
      </c>
      <c r="AW165">
        <v>416.80700000000002</v>
      </c>
      <c r="AX165" t="s">
        <v>306</v>
      </c>
      <c r="BA165" t="s">
        <v>313</v>
      </c>
      <c r="BB165">
        <v>265.43900000000002</v>
      </c>
      <c r="BC165" t="s">
        <v>322</v>
      </c>
      <c r="BF165" t="s">
        <v>313</v>
      </c>
      <c r="BG165">
        <v>129.22399999999999</v>
      </c>
      <c r="BH165" t="s">
        <v>1202</v>
      </c>
      <c r="BK165" t="s">
        <v>313</v>
      </c>
      <c r="BL165">
        <v>1779.866</v>
      </c>
      <c r="BM165" t="s">
        <v>540</v>
      </c>
      <c r="BP165" t="s">
        <v>313</v>
      </c>
      <c r="BQ165">
        <v>4171.9769999999999</v>
      </c>
      <c r="BR165" t="s">
        <v>374</v>
      </c>
      <c r="BU165" t="s">
        <v>313</v>
      </c>
      <c r="BV165">
        <v>1434.837</v>
      </c>
      <c r="BW165" t="s">
        <v>541</v>
      </c>
      <c r="BZ165" t="s">
        <v>313</v>
      </c>
      <c r="CA165">
        <v>1936.0419999999999</v>
      </c>
      <c r="CB165" t="s">
        <v>542</v>
      </c>
      <c r="CE165" t="s">
        <v>313</v>
      </c>
      <c r="CF165">
        <v>265.84199999999998</v>
      </c>
      <c r="CG165" t="s">
        <v>328</v>
      </c>
      <c r="CJ165" t="s">
        <v>313</v>
      </c>
      <c r="CK165">
        <v>1336.558</v>
      </c>
      <c r="CL165" t="s">
        <v>328</v>
      </c>
      <c r="CO165" t="s">
        <v>313</v>
      </c>
      <c r="CP165">
        <v>1238.57</v>
      </c>
      <c r="CQ165" t="s">
        <v>1449</v>
      </c>
      <c r="CT165" t="s">
        <v>313</v>
      </c>
      <c r="CU165">
        <v>816.96500000000003</v>
      </c>
      <c r="CV165" t="s">
        <v>313</v>
      </c>
      <c r="CY165" t="s">
        <v>313</v>
      </c>
      <c r="CZ165">
        <v>3813.0590000000002</v>
      </c>
      <c r="DA165" t="s">
        <v>313</v>
      </c>
      <c r="DD165" t="s">
        <v>313</v>
      </c>
      <c r="DE165">
        <v>147.34700000000001</v>
      </c>
      <c r="DF165" t="s">
        <v>347</v>
      </c>
      <c r="DI165" t="s">
        <v>313</v>
      </c>
      <c r="DJ165">
        <v>4045.0309999999999</v>
      </c>
      <c r="DK165" t="s">
        <v>341</v>
      </c>
      <c r="DN165" t="s">
        <v>313</v>
      </c>
      <c r="DO165">
        <v>0</v>
      </c>
      <c r="DP165" t="s">
        <v>418</v>
      </c>
      <c r="DQ165">
        <v>53.198999999999998</v>
      </c>
      <c r="DR165">
        <v>16054.232</v>
      </c>
      <c r="DS165" t="s">
        <v>418</v>
      </c>
      <c r="DT165">
        <v>0</v>
      </c>
      <c r="DU165" t="s">
        <v>332</v>
      </c>
      <c r="DV165">
        <v>100</v>
      </c>
      <c r="DW165">
        <v>30177.863000000001</v>
      </c>
      <c r="DX165" t="s">
        <v>332</v>
      </c>
      <c r="DY165">
        <v>3144.0459999999998</v>
      </c>
      <c r="DZ165" t="s">
        <v>328</v>
      </c>
      <c r="EC165" t="s">
        <v>313</v>
      </c>
      <c r="ED165">
        <v>7495.2569999999996</v>
      </c>
      <c r="EE165" t="s">
        <v>306</v>
      </c>
      <c r="EH165" t="s">
        <v>313</v>
      </c>
      <c r="EI165">
        <v>270.35899999999998</v>
      </c>
      <c r="EJ165" t="s">
        <v>333</v>
      </c>
      <c r="EM165" t="s">
        <v>313</v>
      </c>
      <c r="EN165">
        <v>1028.931</v>
      </c>
      <c r="EO165" t="s">
        <v>494</v>
      </c>
      <c r="ER165" t="s">
        <v>313</v>
      </c>
      <c r="ES165">
        <v>2091.9830000000002</v>
      </c>
      <c r="ET165" t="s">
        <v>313</v>
      </c>
      <c r="EW165" t="s">
        <v>313</v>
      </c>
      <c r="EX165">
        <v>3715.4279999999999</v>
      </c>
      <c r="EY165" t="s">
        <v>313</v>
      </c>
      <c r="FB165" t="s">
        <v>313</v>
      </c>
      <c r="FC165">
        <v>5295.2659999999996</v>
      </c>
      <c r="FD165" t="s">
        <v>376</v>
      </c>
      <c r="FG165" t="s">
        <v>313</v>
      </c>
      <c r="FH165">
        <v>7199.9290000000001</v>
      </c>
      <c r="FI165" t="s">
        <v>328</v>
      </c>
      <c r="FL165" t="s">
        <v>313</v>
      </c>
      <c r="FM165">
        <v>5.085</v>
      </c>
      <c r="FN165" t="s">
        <v>328</v>
      </c>
      <c r="FQ165" t="s">
        <v>313</v>
      </c>
      <c r="FR165">
        <v>3428.37</v>
      </c>
      <c r="FS165" t="s">
        <v>349</v>
      </c>
      <c r="FV165" t="s">
        <v>313</v>
      </c>
      <c r="FW165">
        <v>796.8</v>
      </c>
      <c r="FX165" t="s">
        <v>328</v>
      </c>
      <c r="GA165" t="s">
        <v>313</v>
      </c>
      <c r="GB165">
        <v>2025.934</v>
      </c>
      <c r="GC165" t="s">
        <v>529</v>
      </c>
      <c r="GF165" t="s">
        <v>313</v>
      </c>
      <c r="GG165">
        <v>2893.136</v>
      </c>
      <c r="GH165" t="s">
        <v>328</v>
      </c>
      <c r="GK165" t="s">
        <v>313</v>
      </c>
      <c r="GL165">
        <v>4282.1629999999996</v>
      </c>
      <c r="GM165" t="s">
        <v>337</v>
      </c>
      <c r="GP165" t="s">
        <v>313</v>
      </c>
      <c r="GQ165">
        <v>3369.6320000000001</v>
      </c>
      <c r="GR165" t="s">
        <v>685</v>
      </c>
      <c r="GU165" t="s">
        <v>313</v>
      </c>
      <c r="GV165">
        <v>710.39</v>
      </c>
      <c r="GW165" t="s">
        <v>313</v>
      </c>
      <c r="GZ165" t="s">
        <v>313</v>
      </c>
      <c r="HA165">
        <v>17598.731</v>
      </c>
      <c r="HB165" t="s">
        <v>339</v>
      </c>
      <c r="HE165" t="s">
        <v>313</v>
      </c>
      <c r="HF165">
        <v>1707.75</v>
      </c>
      <c r="HG165" t="s">
        <v>328</v>
      </c>
      <c r="HJ165" t="s">
        <v>313</v>
      </c>
      <c r="HK165">
        <v>3870.23</v>
      </c>
      <c r="HL165" t="s">
        <v>328</v>
      </c>
      <c r="HO165" t="s">
        <v>313</v>
      </c>
      <c r="HP165">
        <v>57.040999999999997</v>
      </c>
      <c r="HQ165" t="s">
        <v>328</v>
      </c>
      <c r="HT165" t="s">
        <v>313</v>
      </c>
      <c r="HU165">
        <v>17167.405999999999</v>
      </c>
      <c r="HV165" t="s">
        <v>340</v>
      </c>
      <c r="HY165" t="s">
        <v>313</v>
      </c>
      <c r="HZ165">
        <v>4601.5569999999998</v>
      </c>
      <c r="IA165" t="s">
        <v>327</v>
      </c>
      <c r="ID165" t="s">
        <v>313</v>
      </c>
      <c r="IE165">
        <v>3928.0729999999999</v>
      </c>
      <c r="IF165" t="s">
        <v>306</v>
      </c>
      <c r="II165" t="s">
        <v>313</v>
      </c>
      <c r="IJ165">
        <v>60.698999999999998</v>
      </c>
      <c r="IK165" t="s">
        <v>2332</v>
      </c>
      <c r="IN165" t="s">
        <v>313</v>
      </c>
    </row>
    <row r="166" spans="1:248">
      <c r="A166">
        <v>161</v>
      </c>
      <c r="B166" t="s">
        <v>1450</v>
      </c>
      <c r="C166" t="s">
        <v>1451</v>
      </c>
      <c r="D166" t="s">
        <v>1260</v>
      </c>
      <c r="E166" t="s">
        <v>1452</v>
      </c>
      <c r="F166" t="s">
        <v>1453</v>
      </c>
      <c r="G166" t="s">
        <v>522</v>
      </c>
      <c r="H166" t="s">
        <v>1277</v>
      </c>
      <c r="I166" t="s">
        <v>313</v>
      </c>
      <c r="J166" t="s">
        <v>346</v>
      </c>
      <c r="K166" t="s">
        <v>313</v>
      </c>
      <c r="L166" t="s">
        <v>313</v>
      </c>
      <c r="M166">
        <v>164</v>
      </c>
      <c r="N166">
        <v>7442.5820000000003</v>
      </c>
      <c r="O166" t="s">
        <v>314</v>
      </c>
      <c r="R166" t="s">
        <v>313</v>
      </c>
      <c r="S166">
        <v>2988.5419999999999</v>
      </c>
      <c r="T166" t="s">
        <v>315</v>
      </c>
      <c r="W166" t="s">
        <v>313</v>
      </c>
      <c r="X166">
        <v>259.42200000000003</v>
      </c>
      <c r="Y166" t="s">
        <v>316</v>
      </c>
      <c r="AB166" t="s">
        <v>313</v>
      </c>
      <c r="AC166">
        <v>2254.5059999999999</v>
      </c>
      <c r="AD166" t="s">
        <v>317</v>
      </c>
      <c r="AG166" t="s">
        <v>313</v>
      </c>
      <c r="AH166">
        <v>285.28800000000001</v>
      </c>
      <c r="AI166" t="s">
        <v>318</v>
      </c>
      <c r="AL166" t="s">
        <v>313</v>
      </c>
      <c r="AM166">
        <v>0</v>
      </c>
      <c r="AN166" t="s">
        <v>319</v>
      </c>
      <c r="AO166">
        <v>100</v>
      </c>
      <c r="AP166">
        <v>2847.692</v>
      </c>
      <c r="AQ166" t="s">
        <v>319</v>
      </c>
      <c r="AR166">
        <v>1140.383</v>
      </c>
      <c r="AS166" t="s">
        <v>402</v>
      </c>
      <c r="AV166" t="s">
        <v>313</v>
      </c>
      <c r="AW166">
        <v>1168.1659999999999</v>
      </c>
      <c r="AX166" t="s">
        <v>341</v>
      </c>
      <c r="BA166" t="s">
        <v>313</v>
      </c>
      <c r="BB166">
        <v>168.46</v>
      </c>
      <c r="BC166" t="s">
        <v>322</v>
      </c>
      <c r="BF166" t="s">
        <v>313</v>
      </c>
      <c r="BG166">
        <v>40.68</v>
      </c>
      <c r="BH166" t="s">
        <v>1044</v>
      </c>
      <c r="BK166" t="s">
        <v>313</v>
      </c>
      <c r="BL166">
        <v>1237.93</v>
      </c>
      <c r="BM166" t="s">
        <v>392</v>
      </c>
      <c r="BP166" t="s">
        <v>313</v>
      </c>
      <c r="BQ166">
        <v>1206.6189999999999</v>
      </c>
      <c r="BR166" t="s">
        <v>374</v>
      </c>
      <c r="BU166" t="s">
        <v>313</v>
      </c>
      <c r="BV166">
        <v>853.82899999999995</v>
      </c>
      <c r="BW166" t="s">
        <v>938</v>
      </c>
      <c r="BZ166" t="s">
        <v>313</v>
      </c>
      <c r="CA166">
        <v>523.71699999999998</v>
      </c>
      <c r="CB166" t="s">
        <v>327</v>
      </c>
      <c r="CE166" t="s">
        <v>313</v>
      </c>
      <c r="CF166">
        <v>166.09899999999999</v>
      </c>
      <c r="CG166" t="s">
        <v>328</v>
      </c>
      <c r="CJ166" t="s">
        <v>313</v>
      </c>
      <c r="CK166">
        <v>78.207999999999998</v>
      </c>
      <c r="CL166" t="s">
        <v>328</v>
      </c>
      <c r="CO166" t="s">
        <v>313</v>
      </c>
      <c r="CP166">
        <v>179.18899999999999</v>
      </c>
      <c r="CQ166" t="s">
        <v>939</v>
      </c>
      <c r="CT166" t="s">
        <v>313</v>
      </c>
      <c r="CU166">
        <v>1406.1030000000001</v>
      </c>
      <c r="CV166" t="s">
        <v>313</v>
      </c>
      <c r="CY166" t="s">
        <v>313</v>
      </c>
      <c r="CZ166">
        <v>869.08500000000004</v>
      </c>
      <c r="DA166" t="s">
        <v>313</v>
      </c>
      <c r="DD166" t="s">
        <v>313</v>
      </c>
      <c r="DE166">
        <v>1611.2249999999999</v>
      </c>
      <c r="DF166" t="s">
        <v>330</v>
      </c>
      <c r="DI166" t="s">
        <v>313</v>
      </c>
      <c r="DJ166">
        <v>1227.1980000000001</v>
      </c>
      <c r="DK166" t="s">
        <v>341</v>
      </c>
      <c r="DN166" t="s">
        <v>313</v>
      </c>
      <c r="DO166">
        <v>1783.5</v>
      </c>
      <c r="DP166" t="s">
        <v>418</v>
      </c>
      <c r="DS166" t="s">
        <v>313</v>
      </c>
      <c r="DT166">
        <v>170.51499999999999</v>
      </c>
      <c r="DU166" t="s">
        <v>332</v>
      </c>
      <c r="DX166" t="s">
        <v>313</v>
      </c>
      <c r="DY166">
        <v>858.197</v>
      </c>
      <c r="DZ166" t="s">
        <v>328</v>
      </c>
      <c r="EC166" t="s">
        <v>313</v>
      </c>
      <c r="ED166">
        <v>4265.5600000000004</v>
      </c>
      <c r="EE166" t="s">
        <v>306</v>
      </c>
      <c r="EH166" t="s">
        <v>313</v>
      </c>
      <c r="EI166">
        <v>642.95000000000005</v>
      </c>
      <c r="EJ166" t="s">
        <v>333</v>
      </c>
      <c r="EM166" t="s">
        <v>313</v>
      </c>
      <c r="EN166">
        <v>3470.3249999999998</v>
      </c>
      <c r="EO166" t="s">
        <v>494</v>
      </c>
      <c r="ER166" t="s">
        <v>313</v>
      </c>
      <c r="ES166">
        <v>939.79600000000005</v>
      </c>
      <c r="ET166" t="s">
        <v>313</v>
      </c>
      <c r="EW166" t="s">
        <v>313</v>
      </c>
      <c r="EX166">
        <v>1206.144</v>
      </c>
      <c r="EY166" t="s">
        <v>313</v>
      </c>
      <c r="FB166" t="s">
        <v>313</v>
      </c>
      <c r="FC166">
        <v>5127.1210000000001</v>
      </c>
      <c r="FD166" t="s">
        <v>335</v>
      </c>
      <c r="FG166" t="s">
        <v>313</v>
      </c>
      <c r="FH166">
        <v>3444.366</v>
      </c>
      <c r="FI166" t="s">
        <v>328</v>
      </c>
      <c r="FL166" t="s">
        <v>313</v>
      </c>
      <c r="FM166">
        <v>813.38800000000003</v>
      </c>
      <c r="FN166" t="s">
        <v>328</v>
      </c>
      <c r="FQ166" t="s">
        <v>313</v>
      </c>
      <c r="FR166">
        <v>3038.6289999999999</v>
      </c>
      <c r="FS166" t="s">
        <v>306</v>
      </c>
      <c r="FV166" t="s">
        <v>313</v>
      </c>
      <c r="FW166">
        <v>73.507000000000005</v>
      </c>
      <c r="FX166" t="s">
        <v>328</v>
      </c>
      <c r="GA166" t="s">
        <v>313</v>
      </c>
      <c r="GB166">
        <v>1411.9259999999999</v>
      </c>
      <c r="GC166" t="s">
        <v>395</v>
      </c>
      <c r="GF166" t="s">
        <v>313</v>
      </c>
      <c r="GG166">
        <v>6886.6279999999997</v>
      </c>
      <c r="GH166" t="s">
        <v>328</v>
      </c>
      <c r="GK166" t="s">
        <v>313</v>
      </c>
      <c r="GL166">
        <v>526.59199999999998</v>
      </c>
      <c r="GM166" t="s">
        <v>337</v>
      </c>
      <c r="GP166" t="s">
        <v>313</v>
      </c>
      <c r="GQ166">
        <v>1168.3050000000001</v>
      </c>
      <c r="GR166" t="s">
        <v>502</v>
      </c>
      <c r="GU166" t="s">
        <v>313</v>
      </c>
      <c r="GV166">
        <v>0</v>
      </c>
      <c r="GW166" t="s">
        <v>313</v>
      </c>
      <c r="GX166">
        <v>100</v>
      </c>
      <c r="GY166">
        <v>2847.692</v>
      </c>
      <c r="GZ166" t="s">
        <v>313</v>
      </c>
      <c r="HA166">
        <v>16977.545999999998</v>
      </c>
      <c r="HB166" t="s">
        <v>339</v>
      </c>
      <c r="HE166" t="s">
        <v>313</v>
      </c>
      <c r="HF166">
        <v>1377.7840000000001</v>
      </c>
      <c r="HG166" t="s">
        <v>328</v>
      </c>
      <c r="HJ166" t="s">
        <v>313</v>
      </c>
      <c r="HK166">
        <v>1332.1679999999999</v>
      </c>
      <c r="HL166" t="s">
        <v>328</v>
      </c>
      <c r="HO166" t="s">
        <v>313</v>
      </c>
      <c r="HP166">
        <v>614.08699999999999</v>
      </c>
      <c r="HQ166" t="s">
        <v>328</v>
      </c>
      <c r="HT166" t="s">
        <v>313</v>
      </c>
      <c r="HU166">
        <v>14867.492</v>
      </c>
      <c r="HV166" t="s">
        <v>340</v>
      </c>
      <c r="HY166" t="s">
        <v>313</v>
      </c>
      <c r="HZ166">
        <v>646.87599999999998</v>
      </c>
      <c r="IA166" t="s">
        <v>327</v>
      </c>
      <c r="ID166" t="s">
        <v>313</v>
      </c>
      <c r="IE166">
        <v>228.065</v>
      </c>
      <c r="IF166" t="s">
        <v>306</v>
      </c>
      <c r="II166" t="s">
        <v>313</v>
      </c>
      <c r="IJ166">
        <v>78.207999999999998</v>
      </c>
      <c r="IK166" t="s">
        <v>2332</v>
      </c>
      <c r="IN166" t="s">
        <v>313</v>
      </c>
    </row>
    <row r="167" spans="1:248">
      <c r="A167">
        <v>162</v>
      </c>
      <c r="B167" t="s">
        <v>1454</v>
      </c>
      <c r="C167" t="s">
        <v>1455</v>
      </c>
      <c r="D167" t="s">
        <v>579</v>
      </c>
      <c r="E167" t="s">
        <v>1456</v>
      </c>
      <c r="F167" t="s">
        <v>1457</v>
      </c>
      <c r="G167" t="s">
        <v>522</v>
      </c>
      <c r="H167" t="s">
        <v>1288</v>
      </c>
      <c r="I167" t="s">
        <v>313</v>
      </c>
      <c r="J167" t="s">
        <v>313</v>
      </c>
      <c r="K167" t="s">
        <v>313</v>
      </c>
      <c r="L167" t="s">
        <v>313</v>
      </c>
      <c r="M167">
        <v>165</v>
      </c>
      <c r="N167">
        <v>9474.6949999999997</v>
      </c>
      <c r="O167" t="s">
        <v>314</v>
      </c>
      <c r="R167" t="s">
        <v>313</v>
      </c>
      <c r="S167">
        <v>1746.521</v>
      </c>
      <c r="T167" t="s">
        <v>315</v>
      </c>
      <c r="W167" t="s">
        <v>313</v>
      </c>
      <c r="X167">
        <v>268.31799999999998</v>
      </c>
      <c r="Y167" t="s">
        <v>316</v>
      </c>
      <c r="AB167" t="s">
        <v>313</v>
      </c>
      <c r="AC167">
        <v>4025.0949999999998</v>
      </c>
      <c r="AD167" t="s">
        <v>317</v>
      </c>
      <c r="AG167" t="s">
        <v>313</v>
      </c>
      <c r="AH167">
        <v>854.71400000000006</v>
      </c>
      <c r="AI167" t="s">
        <v>525</v>
      </c>
      <c r="AL167" t="s">
        <v>313</v>
      </c>
      <c r="AM167">
        <v>0</v>
      </c>
      <c r="AN167" t="s">
        <v>319</v>
      </c>
      <c r="AO167">
        <v>100</v>
      </c>
      <c r="AP167">
        <v>1073.1010000000001</v>
      </c>
      <c r="AQ167" t="s">
        <v>319</v>
      </c>
      <c r="AR167">
        <v>771.26300000000003</v>
      </c>
      <c r="AS167" t="s">
        <v>526</v>
      </c>
      <c r="AV167" t="s">
        <v>313</v>
      </c>
      <c r="AW167">
        <v>2942.2370000000001</v>
      </c>
      <c r="AX167" t="s">
        <v>306</v>
      </c>
      <c r="BA167" t="s">
        <v>313</v>
      </c>
      <c r="BB167">
        <v>578.70699999999999</v>
      </c>
      <c r="BC167" t="s">
        <v>322</v>
      </c>
      <c r="BF167" t="s">
        <v>313</v>
      </c>
      <c r="BG167">
        <v>18.422000000000001</v>
      </c>
      <c r="BH167" t="s">
        <v>901</v>
      </c>
      <c r="BK167" t="s">
        <v>313</v>
      </c>
      <c r="BL167">
        <v>1938.3320000000001</v>
      </c>
      <c r="BM167" t="s">
        <v>449</v>
      </c>
      <c r="BP167" t="s">
        <v>313</v>
      </c>
      <c r="BQ167">
        <v>2277.9630000000002</v>
      </c>
      <c r="BR167" t="s">
        <v>374</v>
      </c>
      <c r="BU167" t="s">
        <v>313</v>
      </c>
      <c r="BV167">
        <v>1792.7429999999999</v>
      </c>
      <c r="BW167" t="s">
        <v>509</v>
      </c>
      <c r="BZ167" t="s">
        <v>313</v>
      </c>
      <c r="CA167">
        <v>967.60799999999995</v>
      </c>
      <c r="CB167" t="s">
        <v>414</v>
      </c>
      <c r="CE167" t="s">
        <v>313</v>
      </c>
      <c r="CF167">
        <v>447.28800000000001</v>
      </c>
      <c r="CG167" t="s">
        <v>328</v>
      </c>
      <c r="CJ167" t="s">
        <v>313</v>
      </c>
      <c r="CK167">
        <v>2649.5070000000001</v>
      </c>
      <c r="CL167" t="s">
        <v>328</v>
      </c>
      <c r="CO167" t="s">
        <v>313</v>
      </c>
      <c r="CP167">
        <v>256.54899999999998</v>
      </c>
      <c r="CQ167" t="s">
        <v>593</v>
      </c>
      <c r="CT167" t="s">
        <v>313</v>
      </c>
      <c r="CU167">
        <v>1784.652</v>
      </c>
      <c r="CV167" t="s">
        <v>313</v>
      </c>
      <c r="CY167" t="s">
        <v>313</v>
      </c>
      <c r="CZ167">
        <v>1827.575</v>
      </c>
      <c r="DA167" t="s">
        <v>313</v>
      </c>
      <c r="DD167" t="s">
        <v>313</v>
      </c>
      <c r="DE167">
        <v>663.97699999999998</v>
      </c>
      <c r="DF167" t="s">
        <v>347</v>
      </c>
      <c r="DI167" t="s">
        <v>313</v>
      </c>
      <c r="DJ167">
        <v>2203.3609999999999</v>
      </c>
      <c r="DK167" t="s">
        <v>306</v>
      </c>
      <c r="DN167" t="s">
        <v>313</v>
      </c>
      <c r="DO167">
        <v>1165.164</v>
      </c>
      <c r="DP167" t="s">
        <v>418</v>
      </c>
      <c r="DS167" t="s">
        <v>313</v>
      </c>
      <c r="DT167">
        <v>136.345</v>
      </c>
      <c r="DU167" t="s">
        <v>332</v>
      </c>
      <c r="DX167" t="s">
        <v>313</v>
      </c>
      <c r="DY167">
        <v>2192.165</v>
      </c>
      <c r="DZ167" t="s">
        <v>328</v>
      </c>
      <c r="EC167" t="s">
        <v>313</v>
      </c>
      <c r="ED167">
        <v>7097.4430000000002</v>
      </c>
      <c r="EE167" t="s">
        <v>306</v>
      </c>
      <c r="EH167" t="s">
        <v>313</v>
      </c>
      <c r="EI167">
        <v>327.55700000000002</v>
      </c>
      <c r="EJ167" t="s">
        <v>333</v>
      </c>
      <c r="EM167" t="s">
        <v>313</v>
      </c>
      <c r="EN167">
        <v>3791.7809999999999</v>
      </c>
      <c r="EO167" t="s">
        <v>394</v>
      </c>
      <c r="ER167" t="s">
        <v>313</v>
      </c>
      <c r="ES167">
        <v>335.46199999999999</v>
      </c>
      <c r="ET167" t="s">
        <v>313</v>
      </c>
      <c r="EW167" t="s">
        <v>313</v>
      </c>
      <c r="EX167">
        <v>2112.5569999999998</v>
      </c>
      <c r="EY167" t="s">
        <v>313</v>
      </c>
      <c r="FB167" t="s">
        <v>313</v>
      </c>
      <c r="FC167">
        <v>4278.3220000000001</v>
      </c>
      <c r="FD167" t="s">
        <v>335</v>
      </c>
      <c r="FG167" t="s">
        <v>313</v>
      </c>
      <c r="FH167">
        <v>6405.7380000000003</v>
      </c>
      <c r="FI167" t="s">
        <v>328</v>
      </c>
      <c r="FL167" t="s">
        <v>313</v>
      </c>
      <c r="FM167">
        <v>519.19899999999996</v>
      </c>
      <c r="FN167" t="s">
        <v>328</v>
      </c>
      <c r="FQ167" t="s">
        <v>313</v>
      </c>
      <c r="FR167">
        <v>887.39099999999996</v>
      </c>
      <c r="FS167" t="s">
        <v>341</v>
      </c>
      <c r="FV167" t="s">
        <v>313</v>
      </c>
      <c r="FW167">
        <v>327.947</v>
      </c>
      <c r="FX167" t="s">
        <v>328</v>
      </c>
      <c r="GA167" t="s">
        <v>313</v>
      </c>
      <c r="GB167">
        <v>2782.7289999999998</v>
      </c>
      <c r="GC167" t="s">
        <v>395</v>
      </c>
      <c r="GF167" t="s">
        <v>313</v>
      </c>
      <c r="GG167">
        <v>6865.55</v>
      </c>
      <c r="GH167" t="s">
        <v>328</v>
      </c>
      <c r="GK167" t="s">
        <v>313</v>
      </c>
      <c r="GL167">
        <v>968.76800000000003</v>
      </c>
      <c r="GM167" t="s">
        <v>416</v>
      </c>
      <c r="GP167" t="s">
        <v>313</v>
      </c>
      <c r="GQ167">
        <v>2024.9770000000001</v>
      </c>
      <c r="GR167" t="s">
        <v>510</v>
      </c>
      <c r="GU167" t="s">
        <v>313</v>
      </c>
      <c r="GV167">
        <v>0</v>
      </c>
      <c r="GW167" t="s">
        <v>313</v>
      </c>
      <c r="GX167">
        <v>100</v>
      </c>
      <c r="GY167">
        <v>1073.1010000000001</v>
      </c>
      <c r="GZ167" t="s">
        <v>313</v>
      </c>
      <c r="HA167">
        <v>14070.147000000001</v>
      </c>
      <c r="HB167" t="s">
        <v>339</v>
      </c>
      <c r="HE167" t="s">
        <v>313</v>
      </c>
      <c r="HF167">
        <v>1242.354</v>
      </c>
      <c r="HG167" t="s">
        <v>328</v>
      </c>
      <c r="HJ167" t="s">
        <v>313</v>
      </c>
      <c r="HK167">
        <v>1880.414</v>
      </c>
      <c r="HL167" t="s">
        <v>328</v>
      </c>
      <c r="HO167" t="s">
        <v>313</v>
      </c>
      <c r="HP167">
        <v>902.351</v>
      </c>
      <c r="HQ167" t="s">
        <v>328</v>
      </c>
      <c r="HT167" t="s">
        <v>313</v>
      </c>
      <c r="HU167">
        <v>18258.323</v>
      </c>
      <c r="HV167" t="s">
        <v>340</v>
      </c>
      <c r="HY167" t="s">
        <v>313</v>
      </c>
      <c r="HZ167">
        <v>3355.0369999999998</v>
      </c>
      <c r="IA167" t="s">
        <v>531</v>
      </c>
      <c r="ID167" t="s">
        <v>313</v>
      </c>
      <c r="IE167">
        <v>2514.4690000000001</v>
      </c>
      <c r="IF167" t="s">
        <v>306</v>
      </c>
      <c r="II167" t="s">
        <v>313</v>
      </c>
      <c r="IJ167">
        <v>161.03299999999999</v>
      </c>
      <c r="IK167" t="s">
        <v>2332</v>
      </c>
      <c r="IN167" t="s">
        <v>313</v>
      </c>
    </row>
    <row r="168" spans="1:248">
      <c r="A168">
        <v>163</v>
      </c>
      <c r="B168" t="s">
        <v>1458</v>
      </c>
      <c r="C168" t="s">
        <v>1459</v>
      </c>
      <c r="D168" t="s">
        <v>444</v>
      </c>
      <c r="E168" t="s">
        <v>1460</v>
      </c>
      <c r="F168" t="s">
        <v>1461</v>
      </c>
      <c r="G168" t="s">
        <v>522</v>
      </c>
      <c r="H168" t="s">
        <v>1163</v>
      </c>
      <c r="I168" t="s">
        <v>313</v>
      </c>
      <c r="J168" t="s">
        <v>313</v>
      </c>
      <c r="K168" t="s">
        <v>313</v>
      </c>
      <c r="L168" t="s">
        <v>313</v>
      </c>
      <c r="M168">
        <v>166</v>
      </c>
      <c r="N168">
        <v>9672.6579999999994</v>
      </c>
      <c r="O168" t="s">
        <v>314</v>
      </c>
      <c r="R168" t="s">
        <v>313</v>
      </c>
      <c r="S168">
        <v>1736.8309999999999</v>
      </c>
      <c r="T168" t="s">
        <v>315</v>
      </c>
      <c r="W168" t="s">
        <v>313</v>
      </c>
      <c r="X168">
        <v>695.81</v>
      </c>
      <c r="Y168" t="s">
        <v>316</v>
      </c>
      <c r="AB168" t="s">
        <v>313</v>
      </c>
      <c r="AC168">
        <v>4718.9080000000004</v>
      </c>
      <c r="AD168" t="s">
        <v>317</v>
      </c>
      <c r="AG168" t="s">
        <v>313</v>
      </c>
      <c r="AH168">
        <v>2525.0120000000002</v>
      </c>
      <c r="AI168" t="s">
        <v>318</v>
      </c>
      <c r="AL168" t="s">
        <v>313</v>
      </c>
      <c r="AM168">
        <v>0</v>
      </c>
      <c r="AN168" t="s">
        <v>319</v>
      </c>
      <c r="AO168">
        <v>100</v>
      </c>
      <c r="AP168">
        <v>699.67399999999998</v>
      </c>
      <c r="AQ168" t="s">
        <v>319</v>
      </c>
      <c r="AR168">
        <v>2691.0880000000002</v>
      </c>
      <c r="AS168" t="s">
        <v>402</v>
      </c>
      <c r="AV168" t="s">
        <v>313</v>
      </c>
      <c r="AW168">
        <v>1091.2550000000001</v>
      </c>
      <c r="AX168" t="s">
        <v>306</v>
      </c>
      <c r="BA168" t="s">
        <v>313</v>
      </c>
      <c r="BB168">
        <v>995.83500000000004</v>
      </c>
      <c r="BC168" t="s">
        <v>322</v>
      </c>
      <c r="BF168" t="s">
        <v>313</v>
      </c>
      <c r="BG168">
        <v>4.7709999999999999</v>
      </c>
      <c r="BH168" t="s">
        <v>1462</v>
      </c>
      <c r="BK168" t="s">
        <v>313</v>
      </c>
      <c r="BL168">
        <v>1005.385</v>
      </c>
      <c r="BM168" t="s">
        <v>824</v>
      </c>
      <c r="BP168" t="s">
        <v>313</v>
      </c>
      <c r="BQ168">
        <v>3152.4760000000001</v>
      </c>
      <c r="BR168" t="s">
        <v>374</v>
      </c>
      <c r="BU168" t="s">
        <v>313</v>
      </c>
      <c r="BV168">
        <v>262.85500000000002</v>
      </c>
      <c r="BW168" t="s">
        <v>618</v>
      </c>
      <c r="BZ168" t="s">
        <v>313</v>
      </c>
      <c r="CA168">
        <v>889.24699999999996</v>
      </c>
      <c r="CB168" t="s">
        <v>542</v>
      </c>
      <c r="CE168" t="s">
        <v>313</v>
      </c>
      <c r="CF168">
        <v>333.971</v>
      </c>
      <c r="CG168" t="s">
        <v>328</v>
      </c>
      <c r="CJ168" t="s">
        <v>313</v>
      </c>
      <c r="CK168">
        <v>888.25400000000002</v>
      </c>
      <c r="CL168" t="s">
        <v>328</v>
      </c>
      <c r="CO168" t="s">
        <v>313</v>
      </c>
      <c r="CP168">
        <v>118.09</v>
      </c>
      <c r="CQ168" t="s">
        <v>794</v>
      </c>
      <c r="CT168" t="s">
        <v>313</v>
      </c>
      <c r="CU168">
        <v>900.34699999999998</v>
      </c>
      <c r="CV168" t="s">
        <v>313</v>
      </c>
      <c r="CY168" t="s">
        <v>313</v>
      </c>
      <c r="CZ168">
        <v>2853.7979999999998</v>
      </c>
      <c r="DA168" t="s">
        <v>313</v>
      </c>
      <c r="DD168" t="s">
        <v>313</v>
      </c>
      <c r="DE168">
        <v>1033.876</v>
      </c>
      <c r="DF168" t="s">
        <v>347</v>
      </c>
      <c r="DI168" t="s">
        <v>313</v>
      </c>
      <c r="DJ168">
        <v>3050.0479999999998</v>
      </c>
      <c r="DK168" t="s">
        <v>341</v>
      </c>
      <c r="DN168" t="s">
        <v>313</v>
      </c>
      <c r="DO168">
        <v>1423.547</v>
      </c>
      <c r="DP168" t="s">
        <v>418</v>
      </c>
      <c r="DS168" t="s">
        <v>313</v>
      </c>
      <c r="DT168">
        <v>551.17999999999995</v>
      </c>
      <c r="DU168" t="s">
        <v>332</v>
      </c>
      <c r="DX168" t="s">
        <v>313</v>
      </c>
      <c r="DY168">
        <v>1990.692</v>
      </c>
      <c r="DZ168" t="s">
        <v>328</v>
      </c>
      <c r="EC168" t="s">
        <v>313</v>
      </c>
      <c r="ED168">
        <v>5668.7110000000002</v>
      </c>
      <c r="EE168" t="s">
        <v>306</v>
      </c>
      <c r="EH168" t="s">
        <v>313</v>
      </c>
      <c r="EI168">
        <v>509.84300000000002</v>
      </c>
      <c r="EJ168" t="s">
        <v>333</v>
      </c>
      <c r="EM168" t="s">
        <v>313</v>
      </c>
      <c r="EN168">
        <v>1051.201</v>
      </c>
      <c r="EO168" t="s">
        <v>494</v>
      </c>
      <c r="ER168" t="s">
        <v>313</v>
      </c>
      <c r="ES168">
        <v>869.08399999999995</v>
      </c>
      <c r="ET168" t="s">
        <v>313</v>
      </c>
      <c r="EW168" t="s">
        <v>313</v>
      </c>
      <c r="EX168">
        <v>2760.9989999999998</v>
      </c>
      <c r="EY168" t="s">
        <v>313</v>
      </c>
      <c r="FB168" t="s">
        <v>313</v>
      </c>
      <c r="FC168">
        <v>4907.6710000000003</v>
      </c>
      <c r="FD168" t="s">
        <v>376</v>
      </c>
      <c r="FG168" t="s">
        <v>313</v>
      </c>
      <c r="FH168">
        <v>5411.2039999999997</v>
      </c>
      <c r="FI168" t="s">
        <v>328</v>
      </c>
      <c r="FL168" t="s">
        <v>313</v>
      </c>
      <c r="FM168">
        <v>1221.5250000000001</v>
      </c>
      <c r="FN168" t="s">
        <v>328</v>
      </c>
      <c r="FQ168" t="s">
        <v>313</v>
      </c>
      <c r="FR168">
        <v>4307.5039999999999</v>
      </c>
      <c r="FS168" t="s">
        <v>349</v>
      </c>
      <c r="FV168" t="s">
        <v>313</v>
      </c>
      <c r="FW168">
        <v>158.762</v>
      </c>
      <c r="FX168" t="s">
        <v>328</v>
      </c>
      <c r="GA168" t="s">
        <v>313</v>
      </c>
      <c r="GB168">
        <v>1098.9649999999999</v>
      </c>
      <c r="GC168" t="s">
        <v>529</v>
      </c>
      <c r="GF168" t="s">
        <v>313</v>
      </c>
      <c r="GG168">
        <v>4501.9970000000003</v>
      </c>
      <c r="GH168" t="s">
        <v>328</v>
      </c>
      <c r="GK168" t="s">
        <v>313</v>
      </c>
      <c r="GL168">
        <v>2613.1390000000001</v>
      </c>
      <c r="GM168" t="s">
        <v>337</v>
      </c>
      <c r="GP168" t="s">
        <v>313</v>
      </c>
      <c r="GQ168">
        <v>2883.2330000000002</v>
      </c>
      <c r="GR168" t="s">
        <v>502</v>
      </c>
      <c r="GU168" t="s">
        <v>313</v>
      </c>
      <c r="GV168">
        <v>0</v>
      </c>
      <c r="GW168" t="s">
        <v>313</v>
      </c>
      <c r="GX168">
        <v>100</v>
      </c>
      <c r="GY168">
        <v>699.67399999999998</v>
      </c>
      <c r="GZ168" t="s">
        <v>313</v>
      </c>
      <c r="HA168">
        <v>18096.215</v>
      </c>
      <c r="HB168" t="s">
        <v>339</v>
      </c>
      <c r="HE168" t="s">
        <v>313</v>
      </c>
      <c r="HF168">
        <v>3200.5059999999999</v>
      </c>
      <c r="HG168" t="s">
        <v>328</v>
      </c>
      <c r="HJ168" t="s">
        <v>313</v>
      </c>
      <c r="HK168">
        <v>2952.6350000000002</v>
      </c>
      <c r="HL168" t="s">
        <v>328</v>
      </c>
      <c r="HO168" t="s">
        <v>313</v>
      </c>
      <c r="HP168">
        <v>1256.412</v>
      </c>
      <c r="HQ168" t="s">
        <v>328</v>
      </c>
      <c r="HT168" t="s">
        <v>313</v>
      </c>
      <c r="HU168">
        <v>15558</v>
      </c>
      <c r="HV168" t="s">
        <v>340</v>
      </c>
      <c r="HY168" t="s">
        <v>313</v>
      </c>
      <c r="HZ168">
        <v>3100.335</v>
      </c>
      <c r="IA168" t="s">
        <v>327</v>
      </c>
      <c r="ID168" t="s">
        <v>313</v>
      </c>
      <c r="IE168">
        <v>2610.7950000000001</v>
      </c>
      <c r="IF168" t="s">
        <v>306</v>
      </c>
      <c r="II168" t="s">
        <v>313</v>
      </c>
      <c r="IJ168">
        <v>329.30599999999998</v>
      </c>
      <c r="IK168" t="s">
        <v>2332</v>
      </c>
      <c r="IN168" t="s">
        <v>313</v>
      </c>
    </row>
    <row r="169" spans="1:248">
      <c r="A169">
        <v>164</v>
      </c>
      <c r="B169" t="s">
        <v>1463</v>
      </c>
      <c r="C169" t="s">
        <v>1464</v>
      </c>
      <c r="D169" t="s">
        <v>513</v>
      </c>
      <c r="E169" t="s">
        <v>1465</v>
      </c>
      <c r="F169" t="s">
        <v>1466</v>
      </c>
      <c r="G169" t="s">
        <v>522</v>
      </c>
      <c r="H169" t="s">
        <v>335</v>
      </c>
      <c r="I169" t="s">
        <v>313</v>
      </c>
      <c r="J169" t="s">
        <v>313</v>
      </c>
      <c r="K169" t="s">
        <v>313</v>
      </c>
      <c r="L169" t="s">
        <v>313</v>
      </c>
      <c r="M169">
        <v>167</v>
      </c>
      <c r="N169">
        <v>12574.645</v>
      </c>
      <c r="O169" t="s">
        <v>314</v>
      </c>
      <c r="R169" t="s">
        <v>313</v>
      </c>
      <c r="S169">
        <v>128.387</v>
      </c>
      <c r="T169" t="s">
        <v>471</v>
      </c>
      <c r="W169" t="s">
        <v>313</v>
      </c>
      <c r="X169">
        <v>0</v>
      </c>
      <c r="Y169" t="s">
        <v>316</v>
      </c>
      <c r="Z169">
        <v>100</v>
      </c>
      <c r="AA169">
        <v>628.67899999999997</v>
      </c>
      <c r="AB169" t="s">
        <v>316</v>
      </c>
      <c r="AC169">
        <v>7378.5680000000002</v>
      </c>
      <c r="AD169" t="s">
        <v>317</v>
      </c>
      <c r="AG169" t="s">
        <v>313</v>
      </c>
      <c r="AH169">
        <v>3335.5529999999999</v>
      </c>
      <c r="AI169" t="s">
        <v>600</v>
      </c>
      <c r="AL169" t="s">
        <v>313</v>
      </c>
      <c r="AM169">
        <v>1573.47</v>
      </c>
      <c r="AN169" t="s">
        <v>319</v>
      </c>
      <c r="AQ169" t="s">
        <v>313</v>
      </c>
      <c r="AR169">
        <v>533.39</v>
      </c>
      <c r="AS169" t="s">
        <v>616</v>
      </c>
      <c r="AV169" t="s">
        <v>313</v>
      </c>
      <c r="AW169">
        <v>1671.0809999999999</v>
      </c>
      <c r="AX169" t="s">
        <v>306</v>
      </c>
      <c r="BA169" t="s">
        <v>313</v>
      </c>
      <c r="BB169">
        <v>1184.9000000000001</v>
      </c>
      <c r="BC169" t="s">
        <v>322</v>
      </c>
      <c r="BF169" t="s">
        <v>313</v>
      </c>
      <c r="BG169">
        <v>107.468</v>
      </c>
      <c r="BH169" t="s">
        <v>914</v>
      </c>
      <c r="BK169" t="s">
        <v>313</v>
      </c>
      <c r="BL169">
        <v>2084.386</v>
      </c>
      <c r="BM169" t="s">
        <v>662</v>
      </c>
      <c r="BP169" t="s">
        <v>313</v>
      </c>
      <c r="BQ169">
        <v>5449.6450000000004</v>
      </c>
      <c r="BR169" t="s">
        <v>374</v>
      </c>
      <c r="BU169" t="s">
        <v>313</v>
      </c>
      <c r="BV169">
        <v>2297.3069999999998</v>
      </c>
      <c r="BW169" t="s">
        <v>663</v>
      </c>
      <c r="BZ169" t="s">
        <v>313</v>
      </c>
      <c r="CA169">
        <v>1539.3040000000001</v>
      </c>
      <c r="CB169" t="s">
        <v>841</v>
      </c>
      <c r="CE169" t="s">
        <v>313</v>
      </c>
      <c r="CF169">
        <v>1187.3979999999999</v>
      </c>
      <c r="CG169" t="s">
        <v>328</v>
      </c>
      <c r="CJ169" t="s">
        <v>313</v>
      </c>
      <c r="CK169">
        <v>2585.1610000000001</v>
      </c>
      <c r="CL169" t="s">
        <v>328</v>
      </c>
      <c r="CO169" t="s">
        <v>313</v>
      </c>
      <c r="CP169">
        <v>2102.895</v>
      </c>
      <c r="CQ169" t="s">
        <v>842</v>
      </c>
      <c r="CT169" t="s">
        <v>313</v>
      </c>
      <c r="CU169">
        <v>1653.789</v>
      </c>
      <c r="CV169" t="s">
        <v>313</v>
      </c>
      <c r="CY169" t="s">
        <v>313</v>
      </c>
      <c r="CZ169">
        <v>5090.6270000000004</v>
      </c>
      <c r="DA169" t="s">
        <v>313</v>
      </c>
      <c r="DD169" t="s">
        <v>313</v>
      </c>
      <c r="DE169">
        <v>594.61</v>
      </c>
      <c r="DF169" t="s">
        <v>347</v>
      </c>
      <c r="DI169" t="s">
        <v>313</v>
      </c>
      <c r="DJ169">
        <v>5322.6790000000001</v>
      </c>
      <c r="DK169" t="s">
        <v>341</v>
      </c>
      <c r="DN169" t="s">
        <v>313</v>
      </c>
      <c r="DO169">
        <v>780.12400000000002</v>
      </c>
      <c r="DP169" t="s">
        <v>418</v>
      </c>
      <c r="DS169" t="s">
        <v>313</v>
      </c>
      <c r="DT169">
        <v>23.675000000000001</v>
      </c>
      <c r="DU169" t="s">
        <v>332</v>
      </c>
      <c r="DX169" t="s">
        <v>313</v>
      </c>
      <c r="DY169">
        <v>4411.2809999999999</v>
      </c>
      <c r="DZ169" t="s">
        <v>328</v>
      </c>
      <c r="EC169" t="s">
        <v>313</v>
      </c>
      <c r="ED169">
        <v>8304.5849999999991</v>
      </c>
      <c r="EE169" t="s">
        <v>306</v>
      </c>
      <c r="EH169" t="s">
        <v>313</v>
      </c>
      <c r="EI169">
        <v>92.966999999999999</v>
      </c>
      <c r="EJ169" t="s">
        <v>333</v>
      </c>
      <c r="EM169" t="s">
        <v>313</v>
      </c>
      <c r="EN169">
        <v>1536.2170000000001</v>
      </c>
      <c r="EO169" t="s">
        <v>494</v>
      </c>
      <c r="ER169" t="s">
        <v>313</v>
      </c>
      <c r="ES169">
        <v>1027.4590000000001</v>
      </c>
      <c r="ET169" t="s">
        <v>313</v>
      </c>
      <c r="EW169" t="s">
        <v>313</v>
      </c>
      <c r="EX169">
        <v>4993.0510000000004</v>
      </c>
      <c r="EY169" t="s">
        <v>313</v>
      </c>
      <c r="FB169" t="s">
        <v>313</v>
      </c>
      <c r="FC169">
        <v>5237.4920000000002</v>
      </c>
      <c r="FD169" t="s">
        <v>376</v>
      </c>
      <c r="FG169" t="s">
        <v>313</v>
      </c>
      <c r="FH169">
        <v>8324</v>
      </c>
      <c r="FI169" t="s">
        <v>328</v>
      </c>
      <c r="FL169" t="s">
        <v>313</v>
      </c>
      <c r="FM169">
        <v>33.161999999999999</v>
      </c>
      <c r="FN169" t="s">
        <v>328</v>
      </c>
      <c r="FQ169" t="s">
        <v>313</v>
      </c>
      <c r="FR169">
        <v>3398.08</v>
      </c>
      <c r="FS169" t="s">
        <v>366</v>
      </c>
      <c r="FV169" t="s">
        <v>313</v>
      </c>
      <c r="FW169">
        <v>942.09299999999996</v>
      </c>
      <c r="FX169" t="s">
        <v>328</v>
      </c>
      <c r="GA169" t="s">
        <v>313</v>
      </c>
      <c r="GB169">
        <v>2263.114</v>
      </c>
      <c r="GC169" t="s">
        <v>666</v>
      </c>
      <c r="GF169" t="s">
        <v>313</v>
      </c>
      <c r="GG169">
        <v>1845.3589999999999</v>
      </c>
      <c r="GH169" t="s">
        <v>328</v>
      </c>
      <c r="GK169" t="s">
        <v>313</v>
      </c>
      <c r="GL169">
        <v>5470.1729999999998</v>
      </c>
      <c r="GM169" t="s">
        <v>337</v>
      </c>
      <c r="GP169" t="s">
        <v>313</v>
      </c>
      <c r="GQ169">
        <v>2306.4960000000001</v>
      </c>
      <c r="GR169" t="s">
        <v>685</v>
      </c>
      <c r="GU169" t="s">
        <v>313</v>
      </c>
      <c r="GV169">
        <v>0</v>
      </c>
      <c r="GW169" t="s">
        <v>313</v>
      </c>
      <c r="GX169">
        <v>100</v>
      </c>
      <c r="GY169">
        <v>628.67899999999997</v>
      </c>
      <c r="GZ169" t="s">
        <v>313</v>
      </c>
      <c r="HA169">
        <v>18323.912</v>
      </c>
      <c r="HB169" t="s">
        <v>339</v>
      </c>
      <c r="HE169" t="s">
        <v>313</v>
      </c>
      <c r="HF169">
        <v>1041.4960000000001</v>
      </c>
      <c r="HG169" t="s">
        <v>328</v>
      </c>
      <c r="HJ169" t="s">
        <v>313</v>
      </c>
      <c r="HK169">
        <v>5146.817</v>
      </c>
      <c r="HL169" t="s">
        <v>328</v>
      </c>
      <c r="HO169" t="s">
        <v>313</v>
      </c>
      <c r="HP169">
        <v>24.248999999999999</v>
      </c>
      <c r="HQ169" t="s">
        <v>328</v>
      </c>
      <c r="HT169" t="s">
        <v>313</v>
      </c>
      <c r="HU169">
        <v>17764.831999999999</v>
      </c>
      <c r="HV169" t="s">
        <v>340</v>
      </c>
      <c r="HY169" t="s">
        <v>313</v>
      </c>
      <c r="HZ169">
        <v>5390.384</v>
      </c>
      <c r="IA169" t="s">
        <v>723</v>
      </c>
      <c r="ID169" t="s">
        <v>313</v>
      </c>
      <c r="IE169">
        <v>5201.7910000000002</v>
      </c>
      <c r="IF169" t="s">
        <v>306</v>
      </c>
      <c r="II169" t="s">
        <v>313</v>
      </c>
      <c r="IJ169">
        <v>142.91</v>
      </c>
      <c r="IK169" t="s">
        <v>2332</v>
      </c>
      <c r="IN169" t="s">
        <v>313</v>
      </c>
    </row>
    <row r="170" spans="1:248">
      <c r="A170">
        <v>166</v>
      </c>
      <c r="B170" t="s">
        <v>1467</v>
      </c>
      <c r="C170" t="s">
        <v>1415</v>
      </c>
      <c r="D170" t="s">
        <v>513</v>
      </c>
      <c r="E170" t="s">
        <v>1468</v>
      </c>
      <c r="F170" t="s">
        <v>1469</v>
      </c>
      <c r="G170" t="s">
        <v>522</v>
      </c>
      <c r="H170" t="s">
        <v>1470</v>
      </c>
      <c r="I170" t="s">
        <v>313</v>
      </c>
      <c r="J170" t="s">
        <v>313</v>
      </c>
      <c r="K170" t="s">
        <v>313</v>
      </c>
      <c r="L170" t="s">
        <v>313</v>
      </c>
      <c r="M170">
        <v>168</v>
      </c>
      <c r="N170">
        <v>8962.4089999999997</v>
      </c>
      <c r="O170" t="s">
        <v>314</v>
      </c>
      <c r="R170" t="s">
        <v>313</v>
      </c>
      <c r="S170">
        <v>2258.8229999999999</v>
      </c>
      <c r="T170" t="s">
        <v>315</v>
      </c>
      <c r="W170" t="s">
        <v>313</v>
      </c>
      <c r="X170">
        <v>0</v>
      </c>
      <c r="Y170" t="s">
        <v>316</v>
      </c>
      <c r="Z170">
        <v>100</v>
      </c>
      <c r="AA170">
        <v>608.07000000000005</v>
      </c>
      <c r="AB170" t="s">
        <v>316</v>
      </c>
      <c r="AC170">
        <v>3580.4810000000002</v>
      </c>
      <c r="AD170" t="s">
        <v>317</v>
      </c>
      <c r="AG170" t="s">
        <v>313</v>
      </c>
      <c r="AH170">
        <v>342.04</v>
      </c>
      <c r="AI170" t="s">
        <v>525</v>
      </c>
      <c r="AL170" t="s">
        <v>313</v>
      </c>
      <c r="AM170">
        <v>8.2669999999999995</v>
      </c>
      <c r="AN170" t="s">
        <v>319</v>
      </c>
      <c r="AQ170" t="s">
        <v>313</v>
      </c>
      <c r="AR170">
        <v>488.36399999999998</v>
      </c>
      <c r="AS170" t="s">
        <v>526</v>
      </c>
      <c r="AV170" t="s">
        <v>313</v>
      </c>
      <c r="AW170">
        <v>3149.81</v>
      </c>
      <c r="AX170" t="s">
        <v>366</v>
      </c>
      <c r="BA170" t="s">
        <v>313</v>
      </c>
      <c r="BB170">
        <v>42.945</v>
      </c>
      <c r="BC170" t="s">
        <v>322</v>
      </c>
      <c r="BF170" t="s">
        <v>313</v>
      </c>
      <c r="BG170">
        <v>137.61600000000001</v>
      </c>
      <c r="BH170" t="s">
        <v>831</v>
      </c>
      <c r="BK170" t="s">
        <v>313</v>
      </c>
      <c r="BL170">
        <v>1654.2139999999999</v>
      </c>
      <c r="BM170" t="s">
        <v>449</v>
      </c>
      <c r="BP170" t="s">
        <v>313</v>
      </c>
      <c r="BQ170">
        <v>2002.89</v>
      </c>
      <c r="BR170" t="s">
        <v>374</v>
      </c>
      <c r="BU170" t="s">
        <v>313</v>
      </c>
      <c r="BV170">
        <v>1535.402</v>
      </c>
      <c r="BW170" t="s">
        <v>509</v>
      </c>
      <c r="BZ170" t="s">
        <v>313</v>
      </c>
      <c r="CA170">
        <v>466.38400000000001</v>
      </c>
      <c r="CB170" t="s">
        <v>414</v>
      </c>
      <c r="CE170" t="s">
        <v>313</v>
      </c>
      <c r="CF170">
        <v>42.941000000000003</v>
      </c>
      <c r="CG170" t="s">
        <v>328</v>
      </c>
      <c r="CJ170" t="s">
        <v>313</v>
      </c>
      <c r="CK170">
        <v>2221.7950000000001</v>
      </c>
      <c r="CL170" t="s">
        <v>328</v>
      </c>
      <c r="CO170" t="s">
        <v>313</v>
      </c>
      <c r="CP170">
        <v>120.47</v>
      </c>
      <c r="CQ170" t="s">
        <v>593</v>
      </c>
      <c r="CT170" t="s">
        <v>313</v>
      </c>
      <c r="CU170">
        <v>1584.7660000000001</v>
      </c>
      <c r="CV170" t="s">
        <v>313</v>
      </c>
      <c r="CY170" t="s">
        <v>313</v>
      </c>
      <c r="CZ170">
        <v>1607.492</v>
      </c>
      <c r="DA170" t="s">
        <v>313</v>
      </c>
      <c r="DD170" t="s">
        <v>313</v>
      </c>
      <c r="DE170">
        <v>539.56700000000001</v>
      </c>
      <c r="DF170" t="s">
        <v>330</v>
      </c>
      <c r="DI170" t="s">
        <v>313</v>
      </c>
      <c r="DJ170">
        <v>1946.2539999999999</v>
      </c>
      <c r="DK170" t="s">
        <v>306</v>
      </c>
      <c r="DN170" t="s">
        <v>313</v>
      </c>
      <c r="DO170">
        <v>1687.4559999999999</v>
      </c>
      <c r="DP170" t="s">
        <v>418</v>
      </c>
      <c r="DS170" t="s">
        <v>313</v>
      </c>
      <c r="DT170">
        <v>36.67</v>
      </c>
      <c r="DU170" t="s">
        <v>332</v>
      </c>
      <c r="DX170" t="s">
        <v>313</v>
      </c>
      <c r="DY170">
        <v>2096.2350000000001</v>
      </c>
      <c r="DZ170" t="s">
        <v>328</v>
      </c>
      <c r="EC170" t="s">
        <v>313</v>
      </c>
      <c r="ED170">
        <v>6646.3969999999999</v>
      </c>
      <c r="EE170" t="s">
        <v>306</v>
      </c>
      <c r="EH170" t="s">
        <v>313</v>
      </c>
      <c r="EI170">
        <v>444.72500000000002</v>
      </c>
      <c r="EJ170" t="s">
        <v>333</v>
      </c>
      <c r="EM170" t="s">
        <v>313</v>
      </c>
      <c r="EN170">
        <v>3292.4769999999999</v>
      </c>
      <c r="EO170" t="s">
        <v>394</v>
      </c>
      <c r="ER170" t="s">
        <v>313</v>
      </c>
      <c r="ES170">
        <v>87.869</v>
      </c>
      <c r="ET170" t="s">
        <v>313</v>
      </c>
      <c r="EW170" t="s">
        <v>313</v>
      </c>
      <c r="EX170">
        <v>1932.0419999999999</v>
      </c>
      <c r="EY170" t="s">
        <v>313</v>
      </c>
      <c r="FB170" t="s">
        <v>313</v>
      </c>
      <c r="FC170">
        <v>3794.9250000000002</v>
      </c>
      <c r="FD170" t="s">
        <v>335</v>
      </c>
      <c r="FG170" t="s">
        <v>313</v>
      </c>
      <c r="FH170">
        <v>6045.2669999999998</v>
      </c>
      <c r="FI170" t="s">
        <v>328</v>
      </c>
      <c r="FL170" t="s">
        <v>313</v>
      </c>
      <c r="FM170">
        <v>29.972000000000001</v>
      </c>
      <c r="FN170" t="s">
        <v>328</v>
      </c>
      <c r="FQ170" t="s">
        <v>313</v>
      </c>
      <c r="FR170">
        <v>426.42899999999997</v>
      </c>
      <c r="FS170" t="s">
        <v>341</v>
      </c>
      <c r="FV170" t="s">
        <v>313</v>
      </c>
      <c r="FW170">
        <v>78.034999999999997</v>
      </c>
      <c r="FX170" t="s">
        <v>328</v>
      </c>
      <c r="GA170" t="s">
        <v>313</v>
      </c>
      <c r="GB170">
        <v>2419.6909999999998</v>
      </c>
      <c r="GC170" t="s">
        <v>395</v>
      </c>
      <c r="GF170" t="s">
        <v>313</v>
      </c>
      <c r="GG170">
        <v>7355.0680000000002</v>
      </c>
      <c r="GH170" t="s">
        <v>328</v>
      </c>
      <c r="GK170" t="s">
        <v>313</v>
      </c>
      <c r="GL170">
        <v>468.44200000000001</v>
      </c>
      <c r="GM170" t="s">
        <v>416</v>
      </c>
      <c r="GP170" t="s">
        <v>313</v>
      </c>
      <c r="GQ170">
        <v>1701.952</v>
      </c>
      <c r="GR170" t="s">
        <v>510</v>
      </c>
      <c r="GU170" t="s">
        <v>313</v>
      </c>
      <c r="GV170">
        <v>0</v>
      </c>
      <c r="GW170" t="s">
        <v>313</v>
      </c>
      <c r="GX170">
        <v>100</v>
      </c>
      <c r="GY170">
        <v>608.07000000000005</v>
      </c>
      <c r="GZ170" t="s">
        <v>313</v>
      </c>
      <c r="HA170">
        <v>13957.244000000001</v>
      </c>
      <c r="HB170" t="s">
        <v>339</v>
      </c>
      <c r="HE170" t="s">
        <v>313</v>
      </c>
      <c r="HF170">
        <v>706.26800000000003</v>
      </c>
      <c r="HG170" t="s">
        <v>328</v>
      </c>
      <c r="HJ170" t="s">
        <v>313</v>
      </c>
      <c r="HK170">
        <v>1638.827</v>
      </c>
      <c r="HL170" t="s">
        <v>328</v>
      </c>
      <c r="HO170" t="s">
        <v>313</v>
      </c>
      <c r="HP170">
        <v>432.92700000000002</v>
      </c>
      <c r="HQ170" t="s">
        <v>328</v>
      </c>
      <c r="HT170" t="s">
        <v>313</v>
      </c>
      <c r="HU170">
        <v>18011.764999999999</v>
      </c>
      <c r="HV170" t="s">
        <v>340</v>
      </c>
      <c r="HY170" t="s">
        <v>313</v>
      </c>
      <c r="HZ170">
        <v>3105.7570000000001</v>
      </c>
      <c r="IA170" t="s">
        <v>327</v>
      </c>
      <c r="ID170" t="s">
        <v>313</v>
      </c>
      <c r="IE170">
        <v>2281.0309999999999</v>
      </c>
      <c r="IF170" t="s">
        <v>306</v>
      </c>
      <c r="II170" t="s">
        <v>313</v>
      </c>
      <c r="IJ170">
        <v>41.078000000000003</v>
      </c>
      <c r="IK170" t="s">
        <v>2332</v>
      </c>
      <c r="IN170" t="s">
        <v>313</v>
      </c>
    </row>
    <row r="171" spans="1:248">
      <c r="A171">
        <v>167</v>
      </c>
      <c r="B171" t="s">
        <v>1471</v>
      </c>
      <c r="C171" t="s">
        <v>1472</v>
      </c>
      <c r="D171" t="s">
        <v>546</v>
      </c>
      <c r="E171" t="s">
        <v>1473</v>
      </c>
      <c r="F171" t="s">
        <v>1474</v>
      </c>
      <c r="G171" t="s">
        <v>522</v>
      </c>
      <c r="H171" t="s">
        <v>1298</v>
      </c>
      <c r="I171" t="s">
        <v>313</v>
      </c>
      <c r="J171" t="s">
        <v>313</v>
      </c>
      <c r="K171" t="s">
        <v>313</v>
      </c>
      <c r="L171" t="s">
        <v>313</v>
      </c>
      <c r="M171">
        <v>169</v>
      </c>
      <c r="N171">
        <v>9974.82</v>
      </c>
      <c r="O171" t="s">
        <v>314</v>
      </c>
      <c r="R171" t="s">
        <v>313</v>
      </c>
      <c r="S171">
        <v>1828.114</v>
      </c>
      <c r="T171" t="s">
        <v>315</v>
      </c>
      <c r="W171" t="s">
        <v>313</v>
      </c>
      <c r="X171">
        <v>613.05600000000004</v>
      </c>
      <c r="Y171" t="s">
        <v>316</v>
      </c>
      <c r="AB171" t="s">
        <v>313</v>
      </c>
      <c r="AC171">
        <v>5107.9939999999997</v>
      </c>
      <c r="AD171" t="s">
        <v>317</v>
      </c>
      <c r="AG171" t="s">
        <v>313</v>
      </c>
      <c r="AH171">
        <v>2927.5250000000001</v>
      </c>
      <c r="AI171" t="s">
        <v>318</v>
      </c>
      <c r="AL171" t="s">
        <v>313</v>
      </c>
      <c r="AM171">
        <v>0</v>
      </c>
      <c r="AN171" t="s">
        <v>319</v>
      </c>
      <c r="AO171">
        <v>100</v>
      </c>
      <c r="AP171">
        <v>1827.9780000000001</v>
      </c>
      <c r="AQ171" t="s">
        <v>319</v>
      </c>
      <c r="AR171">
        <v>2986.1750000000002</v>
      </c>
      <c r="AS171" t="s">
        <v>616</v>
      </c>
      <c r="AV171" t="s">
        <v>313</v>
      </c>
      <c r="AW171">
        <v>1090.58</v>
      </c>
      <c r="AX171" t="s">
        <v>306</v>
      </c>
      <c r="BA171" t="s">
        <v>313</v>
      </c>
      <c r="BB171">
        <v>910.38900000000001</v>
      </c>
      <c r="BC171" t="s">
        <v>322</v>
      </c>
      <c r="BF171" t="s">
        <v>313</v>
      </c>
      <c r="BG171">
        <v>93.834000000000003</v>
      </c>
      <c r="BH171" t="s">
        <v>617</v>
      </c>
      <c r="BK171" t="s">
        <v>313</v>
      </c>
      <c r="BL171">
        <v>1343.12</v>
      </c>
      <c r="BM171" t="s">
        <v>540</v>
      </c>
      <c r="BP171" t="s">
        <v>313</v>
      </c>
      <c r="BQ171">
        <v>3558.6660000000002</v>
      </c>
      <c r="BR171" t="s">
        <v>374</v>
      </c>
      <c r="BU171" t="s">
        <v>313</v>
      </c>
      <c r="BV171">
        <v>621.65300000000002</v>
      </c>
      <c r="BW171" t="s">
        <v>618</v>
      </c>
      <c r="BZ171" t="s">
        <v>313</v>
      </c>
      <c r="CA171">
        <v>623.03399999999999</v>
      </c>
      <c r="CB171" t="s">
        <v>542</v>
      </c>
      <c r="CE171" t="s">
        <v>313</v>
      </c>
      <c r="CF171">
        <v>591.88800000000003</v>
      </c>
      <c r="CG171" t="s">
        <v>328</v>
      </c>
      <c r="CJ171" t="s">
        <v>313</v>
      </c>
      <c r="CK171">
        <v>1102.7629999999999</v>
      </c>
      <c r="CL171" t="s">
        <v>328</v>
      </c>
      <c r="CO171" t="s">
        <v>313</v>
      </c>
      <c r="CP171">
        <v>117.95399999999999</v>
      </c>
      <c r="CQ171" t="s">
        <v>794</v>
      </c>
      <c r="CT171" t="s">
        <v>313</v>
      </c>
      <c r="CU171">
        <v>545.55399999999997</v>
      </c>
      <c r="CV171" t="s">
        <v>313</v>
      </c>
      <c r="CY171" t="s">
        <v>313</v>
      </c>
      <c r="CZ171">
        <v>3257.4540000000002</v>
      </c>
      <c r="DA171" t="s">
        <v>313</v>
      </c>
      <c r="DD171" t="s">
        <v>313</v>
      </c>
      <c r="DE171">
        <v>649.97</v>
      </c>
      <c r="DF171" t="s">
        <v>347</v>
      </c>
      <c r="DI171" t="s">
        <v>313</v>
      </c>
      <c r="DJ171">
        <v>3455.5990000000002</v>
      </c>
      <c r="DK171" t="s">
        <v>341</v>
      </c>
      <c r="DN171" t="s">
        <v>313</v>
      </c>
      <c r="DO171">
        <v>1073.0419999999999</v>
      </c>
      <c r="DP171" t="s">
        <v>418</v>
      </c>
      <c r="DS171" t="s">
        <v>313</v>
      </c>
      <c r="DT171">
        <v>384.45</v>
      </c>
      <c r="DU171" t="s">
        <v>332</v>
      </c>
      <c r="DX171" t="s">
        <v>313</v>
      </c>
      <c r="DY171">
        <v>2396.569</v>
      </c>
      <c r="DZ171" t="s">
        <v>328</v>
      </c>
      <c r="EC171" t="s">
        <v>313</v>
      </c>
      <c r="ED171">
        <v>5795.2669999999998</v>
      </c>
      <c r="EE171" t="s">
        <v>306</v>
      </c>
      <c r="EH171" t="s">
        <v>313</v>
      </c>
      <c r="EI171">
        <v>102.488</v>
      </c>
      <c r="EJ171" t="s">
        <v>333</v>
      </c>
      <c r="EM171" t="s">
        <v>313</v>
      </c>
      <c r="EN171">
        <v>623.41999999999996</v>
      </c>
      <c r="EO171" t="s">
        <v>494</v>
      </c>
      <c r="ER171" t="s">
        <v>313</v>
      </c>
      <c r="ES171">
        <v>578.94299999999998</v>
      </c>
      <c r="ET171" t="s">
        <v>313</v>
      </c>
      <c r="EW171" t="s">
        <v>313</v>
      </c>
      <c r="EX171">
        <v>3164.221</v>
      </c>
      <c r="EY171" t="s">
        <v>313</v>
      </c>
      <c r="FB171" t="s">
        <v>313</v>
      </c>
      <c r="FC171">
        <v>4563.1540000000005</v>
      </c>
      <c r="FD171" t="s">
        <v>376</v>
      </c>
      <c r="FG171" t="s">
        <v>313</v>
      </c>
      <c r="FH171">
        <v>5697.8419999999996</v>
      </c>
      <c r="FI171" t="s">
        <v>328</v>
      </c>
      <c r="FL171" t="s">
        <v>313</v>
      </c>
      <c r="FM171">
        <v>1458.3009999999999</v>
      </c>
      <c r="FN171" t="s">
        <v>328</v>
      </c>
      <c r="FQ171" t="s">
        <v>313</v>
      </c>
      <c r="FR171">
        <v>4536.99</v>
      </c>
      <c r="FS171" t="s">
        <v>349</v>
      </c>
      <c r="FV171" t="s">
        <v>313</v>
      </c>
      <c r="FW171">
        <v>75.328000000000003</v>
      </c>
      <c r="FX171" t="s">
        <v>328</v>
      </c>
      <c r="GA171" t="s">
        <v>313</v>
      </c>
      <c r="GB171">
        <v>1459.895</v>
      </c>
      <c r="GC171" t="s">
        <v>529</v>
      </c>
      <c r="GF171" t="s">
        <v>313</v>
      </c>
      <c r="GG171">
        <v>4130.2629999999999</v>
      </c>
      <c r="GH171" t="s">
        <v>328</v>
      </c>
      <c r="GK171" t="s">
        <v>313</v>
      </c>
      <c r="GL171">
        <v>2931.5650000000001</v>
      </c>
      <c r="GM171" t="s">
        <v>337</v>
      </c>
      <c r="GP171" t="s">
        <v>313</v>
      </c>
      <c r="GQ171">
        <v>3287.9639999999999</v>
      </c>
      <c r="GR171" t="s">
        <v>502</v>
      </c>
      <c r="GU171" t="s">
        <v>313</v>
      </c>
      <c r="GV171">
        <v>0</v>
      </c>
      <c r="GW171" t="s">
        <v>313</v>
      </c>
      <c r="GX171">
        <v>100</v>
      </c>
      <c r="GY171">
        <v>1827.9780000000001</v>
      </c>
      <c r="GZ171" t="s">
        <v>313</v>
      </c>
      <c r="HA171">
        <v>18388.974999999999</v>
      </c>
      <c r="HB171" t="s">
        <v>339</v>
      </c>
      <c r="HE171" t="s">
        <v>313</v>
      </c>
      <c r="HF171">
        <v>3460.7539999999999</v>
      </c>
      <c r="HG171" t="s">
        <v>328</v>
      </c>
      <c r="HJ171" t="s">
        <v>313</v>
      </c>
      <c r="HK171">
        <v>3355.1350000000002</v>
      </c>
      <c r="HL171" t="s">
        <v>328</v>
      </c>
      <c r="HO171" t="s">
        <v>313</v>
      </c>
      <c r="HP171">
        <v>1196.5809999999999</v>
      </c>
      <c r="HQ171" t="s">
        <v>328</v>
      </c>
      <c r="HT171" t="s">
        <v>313</v>
      </c>
      <c r="HU171">
        <v>15555.037</v>
      </c>
      <c r="HV171" t="s">
        <v>340</v>
      </c>
      <c r="HY171" t="s">
        <v>313</v>
      </c>
      <c r="HZ171">
        <v>3480.3809999999999</v>
      </c>
      <c r="IA171" t="s">
        <v>327</v>
      </c>
      <c r="ID171" t="s">
        <v>313</v>
      </c>
      <c r="IE171">
        <v>2928.0970000000002</v>
      </c>
      <c r="IF171" t="s">
        <v>306</v>
      </c>
      <c r="II171" t="s">
        <v>313</v>
      </c>
      <c r="IJ171">
        <v>392.40600000000001</v>
      </c>
      <c r="IK171" t="s">
        <v>2332</v>
      </c>
      <c r="IN171" t="s">
        <v>313</v>
      </c>
    </row>
    <row r="172" spans="1:248">
      <c r="A172">
        <v>168</v>
      </c>
      <c r="B172" t="s">
        <v>1475</v>
      </c>
      <c r="C172" t="s">
        <v>1476</v>
      </c>
      <c r="D172" t="s">
        <v>480</v>
      </c>
      <c r="E172" t="s">
        <v>1477</v>
      </c>
      <c r="F172" t="s">
        <v>1478</v>
      </c>
      <c r="G172" t="s">
        <v>522</v>
      </c>
      <c r="H172" t="s">
        <v>1258</v>
      </c>
      <c r="I172" t="s">
        <v>313</v>
      </c>
      <c r="J172" t="s">
        <v>313</v>
      </c>
      <c r="K172" t="s">
        <v>313</v>
      </c>
      <c r="L172" t="s">
        <v>313</v>
      </c>
      <c r="M172">
        <v>170</v>
      </c>
      <c r="N172">
        <v>9218.759</v>
      </c>
      <c r="O172" t="s">
        <v>314</v>
      </c>
      <c r="R172" t="s">
        <v>313</v>
      </c>
      <c r="S172">
        <v>1294.1220000000001</v>
      </c>
      <c r="T172" t="s">
        <v>315</v>
      </c>
      <c r="W172" t="s">
        <v>313</v>
      </c>
      <c r="X172">
        <v>623.529</v>
      </c>
      <c r="Y172" t="s">
        <v>316</v>
      </c>
      <c r="AB172" t="s">
        <v>313</v>
      </c>
      <c r="AC172">
        <v>3916.116</v>
      </c>
      <c r="AD172" t="s">
        <v>317</v>
      </c>
      <c r="AG172" t="s">
        <v>313</v>
      </c>
      <c r="AH172">
        <v>1653.953</v>
      </c>
      <c r="AI172" t="s">
        <v>318</v>
      </c>
      <c r="AL172" t="s">
        <v>313</v>
      </c>
      <c r="AM172">
        <v>0</v>
      </c>
      <c r="AN172" t="s">
        <v>319</v>
      </c>
      <c r="AO172">
        <v>100</v>
      </c>
      <c r="AP172">
        <v>1519.155</v>
      </c>
      <c r="AQ172" t="s">
        <v>319</v>
      </c>
      <c r="AR172">
        <v>1586.7180000000001</v>
      </c>
      <c r="AS172" t="s">
        <v>402</v>
      </c>
      <c r="AV172" t="s">
        <v>313</v>
      </c>
      <c r="AW172">
        <v>1151.471</v>
      </c>
      <c r="AX172" t="s">
        <v>306</v>
      </c>
      <c r="BA172" t="s">
        <v>313</v>
      </c>
      <c r="BB172">
        <v>888.26400000000001</v>
      </c>
      <c r="BC172" t="s">
        <v>322</v>
      </c>
      <c r="BF172" t="s">
        <v>313</v>
      </c>
      <c r="BG172">
        <v>59.512999999999998</v>
      </c>
      <c r="BH172" t="s">
        <v>1063</v>
      </c>
      <c r="BK172" t="s">
        <v>313</v>
      </c>
      <c r="BL172">
        <v>0</v>
      </c>
      <c r="BM172" t="s">
        <v>1479</v>
      </c>
      <c r="BN172">
        <v>99.998999999999995</v>
      </c>
      <c r="BO172">
        <v>1519.1369999999999</v>
      </c>
      <c r="BP172" t="s">
        <v>1479</v>
      </c>
      <c r="BQ172">
        <v>2075.0250000000001</v>
      </c>
      <c r="BR172" t="s">
        <v>374</v>
      </c>
      <c r="BU172" t="s">
        <v>313</v>
      </c>
      <c r="BV172">
        <v>31.07</v>
      </c>
      <c r="BW172" t="s">
        <v>602</v>
      </c>
      <c r="BZ172" t="s">
        <v>313</v>
      </c>
      <c r="CA172">
        <v>1586.7180000000001</v>
      </c>
      <c r="CB172" t="s">
        <v>426</v>
      </c>
      <c r="CE172" t="s">
        <v>313</v>
      </c>
      <c r="CF172">
        <v>520.33500000000004</v>
      </c>
      <c r="CG172" t="s">
        <v>328</v>
      </c>
      <c r="CJ172" t="s">
        <v>313</v>
      </c>
      <c r="CK172">
        <v>0</v>
      </c>
      <c r="CL172" t="s">
        <v>328</v>
      </c>
      <c r="CM172">
        <v>0</v>
      </c>
      <c r="CN172">
        <v>2E-3</v>
      </c>
      <c r="CO172" t="s">
        <v>328</v>
      </c>
      <c r="CP172">
        <v>640.92200000000003</v>
      </c>
      <c r="CQ172" t="s">
        <v>1480</v>
      </c>
      <c r="CT172" t="s">
        <v>313</v>
      </c>
      <c r="CU172">
        <v>1766.4179999999999</v>
      </c>
      <c r="CV172" t="s">
        <v>313</v>
      </c>
      <c r="CY172" t="s">
        <v>313</v>
      </c>
      <c r="CZ172">
        <v>1741.635</v>
      </c>
      <c r="DA172" t="s">
        <v>313</v>
      </c>
      <c r="DD172" t="s">
        <v>313</v>
      </c>
      <c r="DE172">
        <v>1255.8510000000001</v>
      </c>
      <c r="DF172" t="s">
        <v>347</v>
      </c>
      <c r="DI172" t="s">
        <v>313</v>
      </c>
      <c r="DJ172">
        <v>1958.4939999999999</v>
      </c>
      <c r="DK172" t="s">
        <v>341</v>
      </c>
      <c r="DN172" t="s">
        <v>313</v>
      </c>
      <c r="DO172">
        <v>1079.4449999999999</v>
      </c>
      <c r="DP172" t="s">
        <v>418</v>
      </c>
      <c r="DS172" t="s">
        <v>313</v>
      </c>
      <c r="DT172">
        <v>381.053</v>
      </c>
      <c r="DU172" t="s">
        <v>332</v>
      </c>
      <c r="DX172" t="s">
        <v>313</v>
      </c>
      <c r="DY172">
        <v>955.99800000000005</v>
      </c>
      <c r="DZ172" t="s">
        <v>328</v>
      </c>
      <c r="EC172" t="s">
        <v>313</v>
      </c>
      <c r="ED172">
        <v>5836.0020000000004</v>
      </c>
      <c r="EE172" t="s">
        <v>306</v>
      </c>
      <c r="EH172" t="s">
        <v>313</v>
      </c>
      <c r="EI172">
        <v>367.24799999999999</v>
      </c>
      <c r="EJ172" t="s">
        <v>364</v>
      </c>
      <c r="EM172" t="s">
        <v>313</v>
      </c>
      <c r="EN172">
        <v>2133.085</v>
      </c>
      <c r="EO172" t="s">
        <v>494</v>
      </c>
      <c r="ER172" t="s">
        <v>313</v>
      </c>
      <c r="ES172">
        <v>1566.7660000000001</v>
      </c>
      <c r="ET172" t="s">
        <v>313</v>
      </c>
      <c r="EW172" t="s">
        <v>313</v>
      </c>
      <c r="EX172">
        <v>1645.317</v>
      </c>
      <c r="EY172" t="s">
        <v>313</v>
      </c>
      <c r="FB172" t="s">
        <v>313</v>
      </c>
      <c r="FC172">
        <v>6081.7870000000003</v>
      </c>
      <c r="FD172" t="s">
        <v>376</v>
      </c>
      <c r="FG172" t="s">
        <v>313</v>
      </c>
      <c r="FH172">
        <v>5149.1719999999996</v>
      </c>
      <c r="FI172" t="s">
        <v>328</v>
      </c>
      <c r="FL172" t="s">
        <v>313</v>
      </c>
      <c r="FM172">
        <v>63.151000000000003</v>
      </c>
      <c r="FN172" t="s">
        <v>328</v>
      </c>
      <c r="FQ172" t="s">
        <v>313</v>
      </c>
      <c r="FR172">
        <v>3299.6660000000002</v>
      </c>
      <c r="FS172" t="s">
        <v>349</v>
      </c>
      <c r="FV172" t="s">
        <v>313</v>
      </c>
      <c r="FW172">
        <v>162.46700000000001</v>
      </c>
      <c r="FX172" t="s">
        <v>328</v>
      </c>
      <c r="GA172" t="s">
        <v>313</v>
      </c>
      <c r="GB172">
        <v>109.02</v>
      </c>
      <c r="GC172" t="s">
        <v>529</v>
      </c>
      <c r="GF172" t="s">
        <v>313</v>
      </c>
      <c r="GG172">
        <v>5216.4889999999996</v>
      </c>
      <c r="GH172" t="s">
        <v>328</v>
      </c>
      <c r="GK172" t="s">
        <v>313</v>
      </c>
      <c r="GL172">
        <v>2168.9029999999998</v>
      </c>
      <c r="GM172" t="s">
        <v>337</v>
      </c>
      <c r="GP172" t="s">
        <v>313</v>
      </c>
      <c r="GQ172">
        <v>1784.3720000000001</v>
      </c>
      <c r="GR172" t="s">
        <v>502</v>
      </c>
      <c r="GU172" t="s">
        <v>313</v>
      </c>
      <c r="GV172">
        <v>0</v>
      </c>
      <c r="GW172" t="s">
        <v>313</v>
      </c>
      <c r="GX172">
        <v>1E-3</v>
      </c>
      <c r="GY172">
        <v>1.6E-2</v>
      </c>
      <c r="GZ172" t="s">
        <v>313</v>
      </c>
      <c r="HA172">
        <v>16932.256000000001</v>
      </c>
      <c r="HB172" t="s">
        <v>339</v>
      </c>
      <c r="HE172" t="s">
        <v>313</v>
      </c>
      <c r="HF172">
        <v>2097.7539999999999</v>
      </c>
      <c r="HG172" t="s">
        <v>328</v>
      </c>
      <c r="HJ172" t="s">
        <v>313</v>
      </c>
      <c r="HK172">
        <v>1826.2909999999999</v>
      </c>
      <c r="HL172" t="s">
        <v>328</v>
      </c>
      <c r="HO172" t="s">
        <v>313</v>
      </c>
      <c r="HP172">
        <v>1766.424</v>
      </c>
      <c r="HQ172" t="s">
        <v>328</v>
      </c>
      <c r="HT172" t="s">
        <v>313</v>
      </c>
      <c r="HU172">
        <v>16072.739</v>
      </c>
      <c r="HV172" t="s">
        <v>340</v>
      </c>
      <c r="HY172" t="s">
        <v>313</v>
      </c>
      <c r="HZ172">
        <v>2406.77</v>
      </c>
      <c r="IA172" t="s">
        <v>327</v>
      </c>
      <c r="ID172" t="s">
        <v>313</v>
      </c>
      <c r="IE172">
        <v>1762.82</v>
      </c>
      <c r="IF172" t="s">
        <v>306</v>
      </c>
      <c r="II172" t="s">
        <v>313</v>
      </c>
      <c r="IJ172">
        <v>267.04399999999998</v>
      </c>
      <c r="IK172" t="s">
        <v>2332</v>
      </c>
      <c r="IN172" t="s">
        <v>313</v>
      </c>
    </row>
    <row r="173" spans="1:248">
      <c r="A173">
        <v>169</v>
      </c>
      <c r="B173" t="s">
        <v>1481</v>
      </c>
      <c r="C173" t="s">
        <v>1482</v>
      </c>
      <c r="D173" t="s">
        <v>1483</v>
      </c>
      <c r="E173" t="s">
        <v>1484</v>
      </c>
      <c r="F173" t="s">
        <v>1485</v>
      </c>
      <c r="G173" t="s">
        <v>522</v>
      </c>
      <c r="H173" t="s">
        <v>1264</v>
      </c>
      <c r="I173" t="s">
        <v>313</v>
      </c>
      <c r="J173" t="s">
        <v>313</v>
      </c>
      <c r="K173" t="s">
        <v>313</v>
      </c>
      <c r="L173" t="s">
        <v>313</v>
      </c>
      <c r="M173">
        <v>171</v>
      </c>
      <c r="N173">
        <v>9440.7039999999997</v>
      </c>
      <c r="O173" t="s">
        <v>314</v>
      </c>
      <c r="R173" t="s">
        <v>313</v>
      </c>
      <c r="S173">
        <v>1024.567</v>
      </c>
      <c r="T173" t="s">
        <v>315</v>
      </c>
      <c r="W173" t="s">
        <v>313</v>
      </c>
      <c r="X173">
        <v>523.13499999999999</v>
      </c>
      <c r="Y173" t="s">
        <v>316</v>
      </c>
      <c r="AB173" t="s">
        <v>313</v>
      </c>
      <c r="AC173">
        <v>4142.8559999999998</v>
      </c>
      <c r="AD173" t="s">
        <v>317</v>
      </c>
      <c r="AG173" t="s">
        <v>313</v>
      </c>
      <c r="AH173">
        <v>1880.546</v>
      </c>
      <c r="AI173" t="s">
        <v>318</v>
      </c>
      <c r="AL173" t="s">
        <v>313</v>
      </c>
      <c r="AM173">
        <v>0</v>
      </c>
      <c r="AN173" t="s">
        <v>319</v>
      </c>
      <c r="AO173">
        <v>100</v>
      </c>
      <c r="AP173">
        <v>6221.0959999999995</v>
      </c>
      <c r="AQ173" t="s">
        <v>319</v>
      </c>
      <c r="AR173">
        <v>1796.2750000000001</v>
      </c>
      <c r="AS173" t="s">
        <v>402</v>
      </c>
      <c r="AV173" t="s">
        <v>313</v>
      </c>
      <c r="AW173">
        <v>807.14</v>
      </c>
      <c r="AX173" t="s">
        <v>306</v>
      </c>
      <c r="BA173" t="s">
        <v>313</v>
      </c>
      <c r="BB173">
        <v>816.85299999999995</v>
      </c>
      <c r="BC173" t="s">
        <v>322</v>
      </c>
      <c r="BF173" t="s">
        <v>313</v>
      </c>
      <c r="BG173">
        <v>50.752000000000002</v>
      </c>
      <c r="BH173" t="s">
        <v>1063</v>
      </c>
      <c r="BK173" t="s">
        <v>313</v>
      </c>
      <c r="BL173">
        <v>0</v>
      </c>
      <c r="BM173" t="s">
        <v>540</v>
      </c>
      <c r="BN173">
        <v>98.914000000000001</v>
      </c>
      <c r="BO173">
        <v>6153.558</v>
      </c>
      <c r="BP173" t="s">
        <v>540</v>
      </c>
      <c r="BQ173">
        <v>2288.038</v>
      </c>
      <c r="BR173" t="s">
        <v>374</v>
      </c>
      <c r="BU173" t="s">
        <v>313</v>
      </c>
      <c r="BV173">
        <v>227.154</v>
      </c>
      <c r="BW173" t="s">
        <v>602</v>
      </c>
      <c r="BZ173" t="s">
        <v>313</v>
      </c>
      <c r="CA173">
        <v>1795.7739999999999</v>
      </c>
      <c r="CB173" t="s">
        <v>426</v>
      </c>
      <c r="CE173" t="s">
        <v>313</v>
      </c>
      <c r="CF173">
        <v>417.72300000000001</v>
      </c>
      <c r="CG173" t="s">
        <v>328</v>
      </c>
      <c r="CJ173" t="s">
        <v>313</v>
      </c>
      <c r="CK173">
        <v>0</v>
      </c>
      <c r="CL173" t="s">
        <v>328</v>
      </c>
      <c r="CM173">
        <v>0</v>
      </c>
      <c r="CN173">
        <v>2.3E-2</v>
      </c>
      <c r="CO173" t="s">
        <v>328</v>
      </c>
      <c r="CP173">
        <v>429.01100000000002</v>
      </c>
      <c r="CQ173" t="s">
        <v>543</v>
      </c>
      <c r="CT173" t="s">
        <v>313</v>
      </c>
      <c r="CU173">
        <v>1563.519</v>
      </c>
      <c r="CV173" t="s">
        <v>313</v>
      </c>
      <c r="CY173" t="s">
        <v>313</v>
      </c>
      <c r="CZ173">
        <v>1949.768</v>
      </c>
      <c r="DA173" t="s">
        <v>313</v>
      </c>
      <c r="DD173" t="s">
        <v>313</v>
      </c>
      <c r="DE173">
        <v>1000.576</v>
      </c>
      <c r="DF173" t="s">
        <v>347</v>
      </c>
      <c r="DI173" t="s">
        <v>313</v>
      </c>
      <c r="DJ173">
        <v>2169.402</v>
      </c>
      <c r="DK173" t="s">
        <v>341</v>
      </c>
      <c r="DN173" t="s">
        <v>313</v>
      </c>
      <c r="DO173">
        <v>781.899</v>
      </c>
      <c r="DP173" t="s">
        <v>418</v>
      </c>
      <c r="DS173" t="s">
        <v>313</v>
      </c>
      <c r="DT173">
        <v>428.928</v>
      </c>
      <c r="DU173" t="s">
        <v>332</v>
      </c>
      <c r="DX173" t="s">
        <v>313</v>
      </c>
      <c r="DY173">
        <v>1180.98</v>
      </c>
      <c r="DZ173" t="s">
        <v>328</v>
      </c>
      <c r="EC173" t="s">
        <v>313</v>
      </c>
      <c r="ED173">
        <v>6004.8969999999999</v>
      </c>
      <c r="EE173" t="s">
        <v>306</v>
      </c>
      <c r="EH173" t="s">
        <v>313</v>
      </c>
      <c r="EI173">
        <v>240.154</v>
      </c>
      <c r="EJ173" t="s">
        <v>364</v>
      </c>
      <c r="EM173" t="s">
        <v>313</v>
      </c>
      <c r="EN173">
        <v>1877.682</v>
      </c>
      <c r="EO173" t="s">
        <v>494</v>
      </c>
      <c r="ER173" t="s">
        <v>313</v>
      </c>
      <c r="ES173">
        <v>1746.2940000000001</v>
      </c>
      <c r="ET173" t="s">
        <v>313</v>
      </c>
      <c r="EW173" t="s">
        <v>313</v>
      </c>
      <c r="EX173">
        <v>1851.7539999999999</v>
      </c>
      <c r="EY173" t="s">
        <v>313</v>
      </c>
      <c r="FB173" t="s">
        <v>313</v>
      </c>
      <c r="FC173">
        <v>5939.4780000000001</v>
      </c>
      <c r="FD173" t="s">
        <v>376</v>
      </c>
      <c r="FG173" t="s">
        <v>313</v>
      </c>
      <c r="FH173">
        <v>5352.1610000000001</v>
      </c>
      <c r="FI173" t="s">
        <v>328</v>
      </c>
      <c r="FL173" t="s">
        <v>313</v>
      </c>
      <c r="FM173">
        <v>169.88200000000001</v>
      </c>
      <c r="FN173" t="s">
        <v>328</v>
      </c>
      <c r="FQ173" t="s">
        <v>313</v>
      </c>
      <c r="FR173">
        <v>3272.4929999999999</v>
      </c>
      <c r="FS173" t="s">
        <v>349</v>
      </c>
      <c r="FV173" t="s">
        <v>313</v>
      </c>
      <c r="FW173">
        <v>354.52</v>
      </c>
      <c r="FX173" t="s">
        <v>328</v>
      </c>
      <c r="GA173" t="s">
        <v>313</v>
      </c>
      <c r="GB173">
        <v>47.718000000000004</v>
      </c>
      <c r="GC173" t="s">
        <v>529</v>
      </c>
      <c r="GF173" t="s">
        <v>313</v>
      </c>
      <c r="GG173">
        <v>4869.0810000000001</v>
      </c>
      <c r="GH173" t="s">
        <v>328</v>
      </c>
      <c r="GK173" t="s">
        <v>313</v>
      </c>
      <c r="GL173">
        <v>2376.2950000000001</v>
      </c>
      <c r="GM173" t="s">
        <v>337</v>
      </c>
      <c r="GP173" t="s">
        <v>313</v>
      </c>
      <c r="GQ173">
        <v>1992.7570000000001</v>
      </c>
      <c r="GR173" t="s">
        <v>530</v>
      </c>
      <c r="GU173" t="s">
        <v>313</v>
      </c>
      <c r="GV173">
        <v>0</v>
      </c>
      <c r="GW173" t="s">
        <v>313</v>
      </c>
      <c r="GX173">
        <v>1.085</v>
      </c>
      <c r="GY173">
        <v>67.516000000000005</v>
      </c>
      <c r="GZ173" t="s">
        <v>313</v>
      </c>
      <c r="HA173">
        <v>16987.236000000001</v>
      </c>
      <c r="HB173" t="s">
        <v>339</v>
      </c>
      <c r="HE173" t="s">
        <v>313</v>
      </c>
      <c r="HF173">
        <v>2306.1909999999998</v>
      </c>
      <c r="HG173" t="s">
        <v>328</v>
      </c>
      <c r="HJ173" t="s">
        <v>313</v>
      </c>
      <c r="HK173">
        <v>2030.04</v>
      </c>
      <c r="HL173" t="s">
        <v>328</v>
      </c>
      <c r="HO173" t="s">
        <v>313</v>
      </c>
      <c r="HP173">
        <v>1688.3979999999999</v>
      </c>
      <c r="HQ173" t="s">
        <v>328</v>
      </c>
      <c r="HT173" t="s">
        <v>313</v>
      </c>
      <c r="HU173">
        <v>16190.651</v>
      </c>
      <c r="HV173" t="s">
        <v>340</v>
      </c>
      <c r="HY173" t="s">
        <v>313</v>
      </c>
      <c r="HZ173">
        <v>2629.7959999999998</v>
      </c>
      <c r="IA173" t="s">
        <v>327</v>
      </c>
      <c r="ID173" t="s">
        <v>313</v>
      </c>
      <c r="IE173">
        <v>1985.655</v>
      </c>
      <c r="IF173" t="s">
        <v>306</v>
      </c>
      <c r="II173" t="s">
        <v>313</v>
      </c>
      <c r="IJ173">
        <v>417.72300000000001</v>
      </c>
      <c r="IK173" t="s">
        <v>2332</v>
      </c>
      <c r="IN173" t="s">
        <v>313</v>
      </c>
    </row>
    <row r="174" spans="1:248">
      <c r="A174">
        <v>170</v>
      </c>
      <c r="B174" t="s">
        <v>1486</v>
      </c>
      <c r="C174" t="s">
        <v>1487</v>
      </c>
      <c r="D174" t="s">
        <v>534</v>
      </c>
      <c r="E174" t="s">
        <v>1488</v>
      </c>
      <c r="F174" t="s">
        <v>1489</v>
      </c>
      <c r="G174" t="s">
        <v>522</v>
      </c>
      <c r="H174" t="s">
        <v>1490</v>
      </c>
      <c r="I174" t="s">
        <v>313</v>
      </c>
      <c r="J174" t="s">
        <v>346</v>
      </c>
      <c r="K174" t="s">
        <v>313</v>
      </c>
      <c r="L174" t="s">
        <v>313</v>
      </c>
      <c r="M174">
        <v>172</v>
      </c>
      <c r="N174">
        <v>9756.7160000000003</v>
      </c>
      <c r="O174" t="s">
        <v>314</v>
      </c>
      <c r="R174" t="s">
        <v>313</v>
      </c>
      <c r="S174">
        <v>1726.59</v>
      </c>
      <c r="T174" t="s">
        <v>315</v>
      </c>
      <c r="W174" t="s">
        <v>313</v>
      </c>
      <c r="X174">
        <v>719.19399999999996</v>
      </c>
      <c r="Y174" t="s">
        <v>316</v>
      </c>
      <c r="AB174" t="s">
        <v>313</v>
      </c>
      <c r="AC174">
        <v>4810.8630000000003</v>
      </c>
      <c r="AD174" t="s">
        <v>317</v>
      </c>
      <c r="AG174" t="s">
        <v>313</v>
      </c>
      <c r="AH174">
        <v>2615.328</v>
      </c>
      <c r="AI174" t="s">
        <v>318</v>
      </c>
      <c r="AL174" t="s">
        <v>313</v>
      </c>
      <c r="AM174">
        <v>0</v>
      </c>
      <c r="AN174" t="s">
        <v>319</v>
      </c>
      <c r="AO174">
        <v>100</v>
      </c>
      <c r="AP174">
        <v>1367.0920000000001</v>
      </c>
      <c r="AQ174" t="s">
        <v>319</v>
      </c>
      <c r="AR174">
        <v>2772.9760000000001</v>
      </c>
      <c r="AS174" t="s">
        <v>402</v>
      </c>
      <c r="AV174" t="s">
        <v>313</v>
      </c>
      <c r="AW174">
        <v>1067.9849999999999</v>
      </c>
      <c r="AX174" t="s">
        <v>306</v>
      </c>
      <c r="BA174" t="s">
        <v>313</v>
      </c>
      <c r="BB174">
        <v>971.87199999999996</v>
      </c>
      <c r="BC174" t="s">
        <v>322</v>
      </c>
      <c r="BF174" t="s">
        <v>313</v>
      </c>
      <c r="BG174">
        <v>30.731999999999999</v>
      </c>
      <c r="BH174" t="s">
        <v>1462</v>
      </c>
      <c r="BK174" t="s">
        <v>313</v>
      </c>
      <c r="BL174">
        <v>1056.1379999999999</v>
      </c>
      <c r="BM174" t="s">
        <v>540</v>
      </c>
      <c r="BP174" t="s">
        <v>313</v>
      </c>
      <c r="BQ174">
        <v>3236.922</v>
      </c>
      <c r="BR174" t="s">
        <v>374</v>
      </c>
      <c r="BU174" t="s">
        <v>313</v>
      </c>
      <c r="BV174">
        <v>313.40300000000002</v>
      </c>
      <c r="BW174" t="s">
        <v>618</v>
      </c>
      <c r="BZ174" t="s">
        <v>313</v>
      </c>
      <c r="CA174">
        <v>810.11400000000003</v>
      </c>
      <c r="CB174" t="s">
        <v>542</v>
      </c>
      <c r="CE174" t="s">
        <v>313</v>
      </c>
      <c r="CF174">
        <v>340.31599999999997</v>
      </c>
      <c r="CG174" t="s">
        <v>328</v>
      </c>
      <c r="CJ174" t="s">
        <v>313</v>
      </c>
      <c r="CK174">
        <v>905.35299999999995</v>
      </c>
      <c r="CL174" t="s">
        <v>328</v>
      </c>
      <c r="CO174" t="s">
        <v>313</v>
      </c>
      <c r="CP174">
        <v>33.024000000000001</v>
      </c>
      <c r="CQ174" t="s">
        <v>794</v>
      </c>
      <c r="CT174" t="s">
        <v>313</v>
      </c>
      <c r="CU174">
        <v>817.26599999999996</v>
      </c>
      <c r="CV174" t="s">
        <v>313</v>
      </c>
      <c r="CY174" t="s">
        <v>313</v>
      </c>
      <c r="CZ174">
        <v>2935.3809999999999</v>
      </c>
      <c r="DA174" t="s">
        <v>313</v>
      </c>
      <c r="DD174" t="s">
        <v>313</v>
      </c>
      <c r="DE174">
        <v>940.59699999999998</v>
      </c>
      <c r="DF174" t="s">
        <v>347</v>
      </c>
      <c r="DI174" t="s">
        <v>313</v>
      </c>
      <c r="DJ174">
        <v>3133.5810000000001</v>
      </c>
      <c r="DK174" t="s">
        <v>341</v>
      </c>
      <c r="DN174" t="s">
        <v>313</v>
      </c>
      <c r="DO174">
        <v>1343.2760000000001</v>
      </c>
      <c r="DP174" t="s">
        <v>418</v>
      </c>
      <c r="DS174" t="s">
        <v>313</v>
      </c>
      <c r="DT174">
        <v>478.09300000000002</v>
      </c>
      <c r="DU174" t="s">
        <v>332</v>
      </c>
      <c r="DX174" t="s">
        <v>313</v>
      </c>
      <c r="DY174">
        <v>2074.6570000000002</v>
      </c>
      <c r="DZ174" t="s">
        <v>328</v>
      </c>
      <c r="EC174" t="s">
        <v>313</v>
      </c>
      <c r="ED174">
        <v>5707.1750000000002</v>
      </c>
      <c r="EE174" t="s">
        <v>306</v>
      </c>
      <c r="EH174" t="s">
        <v>313</v>
      </c>
      <c r="EI174">
        <v>420.642</v>
      </c>
      <c r="EJ174" t="s">
        <v>333</v>
      </c>
      <c r="EM174" t="s">
        <v>313</v>
      </c>
      <c r="EN174">
        <v>962.28599999999994</v>
      </c>
      <c r="EO174" t="s">
        <v>494</v>
      </c>
      <c r="ER174" t="s">
        <v>313</v>
      </c>
      <c r="ES174">
        <v>785.14300000000003</v>
      </c>
      <c r="ET174" t="s">
        <v>313</v>
      </c>
      <c r="EW174" t="s">
        <v>313</v>
      </c>
      <c r="EX174">
        <v>2842.2049999999999</v>
      </c>
      <c r="EY174" t="s">
        <v>313</v>
      </c>
      <c r="FB174" t="s">
        <v>313</v>
      </c>
      <c r="FC174">
        <v>4820.8649999999998</v>
      </c>
      <c r="FD174" t="s">
        <v>376</v>
      </c>
      <c r="FG174" t="s">
        <v>313</v>
      </c>
      <c r="FH174">
        <v>5491.4859999999999</v>
      </c>
      <c r="FI174" t="s">
        <v>328</v>
      </c>
      <c r="FL174" t="s">
        <v>313</v>
      </c>
      <c r="FM174">
        <v>1281.6590000000001</v>
      </c>
      <c r="FN174" t="s">
        <v>328</v>
      </c>
      <c r="FQ174" t="s">
        <v>313</v>
      </c>
      <c r="FR174">
        <v>4325.1779999999999</v>
      </c>
      <c r="FS174" t="s">
        <v>349</v>
      </c>
      <c r="FV174" t="s">
        <v>313</v>
      </c>
      <c r="FW174">
        <v>70.509</v>
      </c>
      <c r="FX174" t="s">
        <v>328</v>
      </c>
      <c r="GA174" t="s">
        <v>313</v>
      </c>
      <c r="GB174">
        <v>1154.8579999999999</v>
      </c>
      <c r="GC174" t="s">
        <v>529</v>
      </c>
      <c r="GF174" t="s">
        <v>313</v>
      </c>
      <c r="GG174">
        <v>4420.1549999999997</v>
      </c>
      <c r="GH174" t="s">
        <v>328</v>
      </c>
      <c r="GK174" t="s">
        <v>313</v>
      </c>
      <c r="GL174">
        <v>2703.3440000000001</v>
      </c>
      <c r="GM174" t="s">
        <v>337</v>
      </c>
      <c r="GP174" t="s">
        <v>313</v>
      </c>
      <c r="GQ174">
        <v>2965.8389999999999</v>
      </c>
      <c r="GR174" t="s">
        <v>502</v>
      </c>
      <c r="GU174" t="s">
        <v>313</v>
      </c>
      <c r="GV174">
        <v>0</v>
      </c>
      <c r="GW174" t="s">
        <v>313</v>
      </c>
      <c r="GX174">
        <v>100</v>
      </c>
      <c r="GY174">
        <v>1367.0920000000001</v>
      </c>
      <c r="GZ174" t="s">
        <v>313</v>
      </c>
      <c r="HA174">
        <v>18129.873</v>
      </c>
      <c r="HB174" t="s">
        <v>339</v>
      </c>
      <c r="HE174" t="s">
        <v>313</v>
      </c>
      <c r="HF174">
        <v>3283.1779999999999</v>
      </c>
      <c r="HG174" t="s">
        <v>328</v>
      </c>
      <c r="HJ174" t="s">
        <v>313</v>
      </c>
      <c r="HK174">
        <v>3033.2570000000001</v>
      </c>
      <c r="HL174" t="s">
        <v>328</v>
      </c>
      <c r="HO174" t="s">
        <v>313</v>
      </c>
      <c r="HP174">
        <v>1278.4269999999999</v>
      </c>
      <c r="HQ174" t="s">
        <v>328</v>
      </c>
      <c r="HT174" t="s">
        <v>313</v>
      </c>
      <c r="HU174">
        <v>15556.521000000001</v>
      </c>
      <c r="HV174" t="s">
        <v>340</v>
      </c>
      <c r="HY174" t="s">
        <v>313</v>
      </c>
      <c r="HZ174">
        <v>3192.3879999999999</v>
      </c>
      <c r="IA174" t="s">
        <v>327</v>
      </c>
      <c r="ID174" t="s">
        <v>313</v>
      </c>
      <c r="IE174">
        <v>2700.962</v>
      </c>
      <c r="IF174" t="s">
        <v>306</v>
      </c>
      <c r="II174" t="s">
        <v>313</v>
      </c>
      <c r="IJ174">
        <v>335.25400000000002</v>
      </c>
      <c r="IK174" t="s">
        <v>2332</v>
      </c>
      <c r="IN174" t="s">
        <v>313</v>
      </c>
    </row>
    <row r="175" spans="1:248">
      <c r="A175">
        <v>171</v>
      </c>
      <c r="B175" t="s">
        <v>1491</v>
      </c>
      <c r="C175" t="s">
        <v>1209</v>
      </c>
      <c r="D175" t="s">
        <v>979</v>
      </c>
      <c r="E175" t="s">
        <v>1492</v>
      </c>
      <c r="F175" t="s">
        <v>1493</v>
      </c>
      <c r="G175" t="s">
        <v>522</v>
      </c>
      <c r="H175" t="s">
        <v>1494</v>
      </c>
      <c r="I175" t="s">
        <v>313</v>
      </c>
      <c r="J175" t="s">
        <v>346</v>
      </c>
      <c r="K175" t="s">
        <v>313</v>
      </c>
      <c r="L175" t="s">
        <v>313</v>
      </c>
      <c r="M175">
        <v>173</v>
      </c>
      <c r="N175">
        <v>12573.091</v>
      </c>
      <c r="O175" t="s">
        <v>314</v>
      </c>
      <c r="R175" t="s">
        <v>313</v>
      </c>
      <c r="S175">
        <v>734.09500000000003</v>
      </c>
      <c r="T175" t="s">
        <v>483</v>
      </c>
      <c r="W175" t="s">
        <v>313</v>
      </c>
      <c r="X175">
        <v>0</v>
      </c>
      <c r="Y175" t="s">
        <v>316</v>
      </c>
      <c r="Z175">
        <v>100</v>
      </c>
      <c r="AA175">
        <v>3394.5549999999998</v>
      </c>
      <c r="AB175" t="s">
        <v>316</v>
      </c>
      <c r="AC175">
        <v>6163.8519999999999</v>
      </c>
      <c r="AD175" t="s">
        <v>524</v>
      </c>
      <c r="AG175" t="s">
        <v>313</v>
      </c>
      <c r="AH175">
        <v>3418.08</v>
      </c>
      <c r="AI175" t="s">
        <v>525</v>
      </c>
      <c r="AL175" t="s">
        <v>313</v>
      </c>
      <c r="AM175">
        <v>2745.556</v>
      </c>
      <c r="AN175" t="s">
        <v>319</v>
      </c>
      <c r="AQ175" t="s">
        <v>313</v>
      </c>
      <c r="AR175">
        <v>4260.9849999999997</v>
      </c>
      <c r="AS175" t="s">
        <v>526</v>
      </c>
      <c r="AV175" t="s">
        <v>313</v>
      </c>
      <c r="AW175">
        <v>3846.328</v>
      </c>
      <c r="AX175" t="s">
        <v>366</v>
      </c>
      <c r="BA175" t="s">
        <v>313</v>
      </c>
      <c r="BB175">
        <v>0</v>
      </c>
      <c r="BC175" t="s">
        <v>322</v>
      </c>
      <c r="BD175">
        <v>0.24399999999999999</v>
      </c>
      <c r="BE175">
        <v>8.2680000000000007</v>
      </c>
      <c r="BF175" t="s">
        <v>322</v>
      </c>
      <c r="BG175">
        <v>132.38399999999999</v>
      </c>
      <c r="BH175" t="s">
        <v>675</v>
      </c>
      <c r="BK175" t="s">
        <v>313</v>
      </c>
      <c r="BL175">
        <v>5426.2129999999997</v>
      </c>
      <c r="BM175" t="s">
        <v>449</v>
      </c>
      <c r="BP175" t="s">
        <v>313</v>
      </c>
      <c r="BQ175">
        <v>5761.0290000000005</v>
      </c>
      <c r="BR175" t="s">
        <v>374</v>
      </c>
      <c r="BU175" t="s">
        <v>313</v>
      </c>
      <c r="BV175">
        <v>5276.6559999999999</v>
      </c>
      <c r="BW175" t="s">
        <v>509</v>
      </c>
      <c r="BZ175" t="s">
        <v>313</v>
      </c>
      <c r="CA175">
        <v>3450.03</v>
      </c>
      <c r="CB175" t="s">
        <v>414</v>
      </c>
      <c r="CE175" t="s">
        <v>313</v>
      </c>
      <c r="CF175">
        <v>0</v>
      </c>
      <c r="CG175" t="s">
        <v>328</v>
      </c>
      <c r="CJ175" t="s">
        <v>313</v>
      </c>
      <c r="CK175">
        <v>5593.009</v>
      </c>
      <c r="CL175" t="s">
        <v>328</v>
      </c>
      <c r="CO175" t="s">
        <v>313</v>
      </c>
      <c r="CP175">
        <v>67.048000000000002</v>
      </c>
      <c r="CQ175" t="s">
        <v>528</v>
      </c>
      <c r="CT175" t="s">
        <v>313</v>
      </c>
      <c r="CU175">
        <v>2845.16</v>
      </c>
      <c r="CV175" t="s">
        <v>313</v>
      </c>
      <c r="CY175" t="s">
        <v>313</v>
      </c>
      <c r="CZ175">
        <v>5298.7629999999999</v>
      </c>
      <c r="DA175" t="s">
        <v>313</v>
      </c>
      <c r="DD175" t="s">
        <v>313</v>
      </c>
      <c r="DE175">
        <v>442.536</v>
      </c>
      <c r="DF175" t="s">
        <v>347</v>
      </c>
      <c r="DI175" t="s">
        <v>313</v>
      </c>
      <c r="DJ175">
        <v>5681.6419999999998</v>
      </c>
      <c r="DK175" t="s">
        <v>306</v>
      </c>
      <c r="DN175" t="s">
        <v>313</v>
      </c>
      <c r="DO175">
        <v>2119.069</v>
      </c>
      <c r="DP175" t="s">
        <v>418</v>
      </c>
      <c r="DS175" t="s">
        <v>313</v>
      </c>
      <c r="DT175">
        <v>0</v>
      </c>
      <c r="DU175" t="s">
        <v>332</v>
      </c>
      <c r="DV175">
        <v>28.588999999999999</v>
      </c>
      <c r="DW175">
        <v>970.47400000000005</v>
      </c>
      <c r="DX175" t="s">
        <v>332</v>
      </c>
      <c r="DY175">
        <v>5547.9189999999999</v>
      </c>
      <c r="DZ175" t="s">
        <v>328</v>
      </c>
      <c r="EC175" t="s">
        <v>313</v>
      </c>
      <c r="ED175">
        <v>10488.985000000001</v>
      </c>
      <c r="EE175" t="s">
        <v>306</v>
      </c>
      <c r="EH175" t="s">
        <v>313</v>
      </c>
      <c r="EI175">
        <v>208.44499999999999</v>
      </c>
      <c r="EJ175" t="s">
        <v>364</v>
      </c>
      <c r="EM175" t="s">
        <v>313</v>
      </c>
      <c r="EN175">
        <v>5849.8059999999996</v>
      </c>
      <c r="EO175" t="s">
        <v>394</v>
      </c>
      <c r="ER175" t="s">
        <v>313</v>
      </c>
      <c r="ES175">
        <v>3548.4929999999999</v>
      </c>
      <c r="ET175" t="s">
        <v>313</v>
      </c>
      <c r="EW175" t="s">
        <v>313</v>
      </c>
      <c r="EX175">
        <v>5549.6459999999997</v>
      </c>
      <c r="EY175" t="s">
        <v>313</v>
      </c>
      <c r="FB175" t="s">
        <v>313</v>
      </c>
      <c r="FC175">
        <v>5822.8630000000003</v>
      </c>
      <c r="FD175" t="s">
        <v>335</v>
      </c>
      <c r="FG175" t="s">
        <v>313</v>
      </c>
      <c r="FH175">
        <v>9894.3179999999993</v>
      </c>
      <c r="FI175" t="s">
        <v>328</v>
      </c>
      <c r="FL175" t="s">
        <v>313</v>
      </c>
      <c r="FM175">
        <v>140.983</v>
      </c>
      <c r="FN175" t="s">
        <v>328</v>
      </c>
      <c r="FQ175" t="s">
        <v>313</v>
      </c>
      <c r="FR175">
        <v>709.02300000000002</v>
      </c>
      <c r="FS175" t="s">
        <v>363</v>
      </c>
      <c r="FV175" t="s">
        <v>313</v>
      </c>
      <c r="FW175">
        <v>79.516000000000005</v>
      </c>
      <c r="FX175" t="s">
        <v>328</v>
      </c>
      <c r="GA175" t="s">
        <v>313</v>
      </c>
      <c r="GB175">
        <v>5691.5469999999996</v>
      </c>
      <c r="GC175" t="s">
        <v>529</v>
      </c>
      <c r="GF175" t="s">
        <v>313</v>
      </c>
      <c r="GG175">
        <v>7360.3829999999998</v>
      </c>
      <c r="GH175" t="s">
        <v>328</v>
      </c>
      <c r="GK175" t="s">
        <v>313</v>
      </c>
      <c r="GL175">
        <v>3450.0720000000001</v>
      </c>
      <c r="GM175" t="s">
        <v>416</v>
      </c>
      <c r="GP175" t="s">
        <v>313</v>
      </c>
      <c r="GQ175">
        <v>5487.0529999999999</v>
      </c>
      <c r="GR175" t="s">
        <v>530</v>
      </c>
      <c r="GU175" t="s">
        <v>313</v>
      </c>
      <c r="GV175">
        <v>0</v>
      </c>
      <c r="GW175" t="s">
        <v>313</v>
      </c>
      <c r="GX175">
        <v>70.132000000000005</v>
      </c>
      <c r="GY175">
        <v>2380.6770000000001</v>
      </c>
      <c r="GZ175" t="s">
        <v>313</v>
      </c>
      <c r="HA175">
        <v>12296.544</v>
      </c>
      <c r="HB175" t="s">
        <v>339</v>
      </c>
      <c r="HE175" t="s">
        <v>313</v>
      </c>
      <c r="HF175">
        <v>676.10199999999998</v>
      </c>
      <c r="HG175" t="s">
        <v>328</v>
      </c>
      <c r="HJ175" t="s">
        <v>313</v>
      </c>
      <c r="HK175">
        <v>5358.6009999999997</v>
      </c>
      <c r="HL175" t="s">
        <v>328</v>
      </c>
      <c r="HO175" t="s">
        <v>313</v>
      </c>
      <c r="HP175">
        <v>61.968000000000004</v>
      </c>
      <c r="HQ175" t="s">
        <v>328</v>
      </c>
      <c r="HT175" t="s">
        <v>313</v>
      </c>
      <c r="HU175">
        <v>21659.812999999998</v>
      </c>
      <c r="HV175" t="s">
        <v>340</v>
      </c>
      <c r="HY175" t="s">
        <v>313</v>
      </c>
      <c r="HZ175">
        <v>0</v>
      </c>
      <c r="IA175" t="s">
        <v>531</v>
      </c>
      <c r="ID175" t="s">
        <v>313</v>
      </c>
      <c r="IE175">
        <v>5968.5550000000003</v>
      </c>
      <c r="IF175" t="s">
        <v>306</v>
      </c>
      <c r="II175" t="s">
        <v>313</v>
      </c>
      <c r="IJ175">
        <v>0</v>
      </c>
      <c r="IK175" t="s">
        <v>2332</v>
      </c>
      <c r="IN175" t="s">
        <v>313</v>
      </c>
    </row>
    <row r="176" spans="1:248">
      <c r="A176">
        <v>172</v>
      </c>
      <c r="B176" t="s">
        <v>1495</v>
      </c>
      <c r="C176" t="s">
        <v>1496</v>
      </c>
      <c r="D176" t="s">
        <v>1497</v>
      </c>
      <c r="E176" t="s">
        <v>1498</v>
      </c>
      <c r="F176" t="s">
        <v>1499</v>
      </c>
      <c r="G176" t="s">
        <v>522</v>
      </c>
      <c r="H176" t="s">
        <v>1500</v>
      </c>
      <c r="I176" t="s">
        <v>313</v>
      </c>
      <c r="J176" t="s">
        <v>346</v>
      </c>
      <c r="K176" t="s">
        <v>313</v>
      </c>
      <c r="L176" t="s">
        <v>313</v>
      </c>
      <c r="M176">
        <v>174</v>
      </c>
      <c r="N176">
        <v>10546.856</v>
      </c>
      <c r="O176" t="s">
        <v>314</v>
      </c>
      <c r="R176" t="s">
        <v>313</v>
      </c>
      <c r="S176">
        <v>1633.548</v>
      </c>
      <c r="T176" t="s">
        <v>315</v>
      </c>
      <c r="W176" t="s">
        <v>313</v>
      </c>
      <c r="X176">
        <v>377.084</v>
      </c>
      <c r="Y176" t="s">
        <v>316</v>
      </c>
      <c r="AB176" t="s">
        <v>313</v>
      </c>
      <c r="AC176">
        <v>5580.3140000000003</v>
      </c>
      <c r="AD176" t="s">
        <v>317</v>
      </c>
      <c r="AG176" t="s">
        <v>313</v>
      </c>
      <c r="AH176">
        <v>3355.6390000000001</v>
      </c>
      <c r="AI176" t="s">
        <v>318</v>
      </c>
      <c r="AL176" t="s">
        <v>313</v>
      </c>
      <c r="AM176">
        <v>0</v>
      </c>
      <c r="AN176" t="s">
        <v>319</v>
      </c>
      <c r="AO176">
        <v>100</v>
      </c>
      <c r="AP176">
        <v>876.17600000000004</v>
      </c>
      <c r="AQ176" t="s">
        <v>319</v>
      </c>
      <c r="AR176">
        <v>2460.9169999999999</v>
      </c>
      <c r="AS176" t="s">
        <v>616</v>
      </c>
      <c r="AV176" t="s">
        <v>313</v>
      </c>
      <c r="AW176">
        <v>805.58</v>
      </c>
      <c r="AX176" t="s">
        <v>306</v>
      </c>
      <c r="BA176" t="s">
        <v>313</v>
      </c>
      <c r="BB176">
        <v>444.834</v>
      </c>
      <c r="BC176" t="s">
        <v>322</v>
      </c>
      <c r="BF176" t="s">
        <v>313</v>
      </c>
      <c r="BG176">
        <v>99.207999999999998</v>
      </c>
      <c r="BH176" t="s">
        <v>1501</v>
      </c>
      <c r="BK176" t="s">
        <v>313</v>
      </c>
      <c r="BL176">
        <v>1491.1120000000001</v>
      </c>
      <c r="BM176" t="s">
        <v>540</v>
      </c>
      <c r="BP176" t="s">
        <v>313</v>
      </c>
      <c r="BQ176">
        <v>3900.3359999999998</v>
      </c>
      <c r="BR176" t="s">
        <v>374</v>
      </c>
      <c r="BU176" t="s">
        <v>313</v>
      </c>
      <c r="BV176">
        <v>881.14200000000005</v>
      </c>
      <c r="BW176" t="s">
        <v>541</v>
      </c>
      <c r="BZ176" t="s">
        <v>313</v>
      </c>
      <c r="CA176">
        <v>820.37699999999995</v>
      </c>
      <c r="CB176" t="s">
        <v>542</v>
      </c>
      <c r="CE176" t="s">
        <v>313</v>
      </c>
      <c r="CF176">
        <v>383.322</v>
      </c>
      <c r="CG176" t="s">
        <v>328</v>
      </c>
      <c r="CJ176" t="s">
        <v>313</v>
      </c>
      <c r="CK176">
        <v>1119.1379999999999</v>
      </c>
      <c r="CL176" t="s">
        <v>328</v>
      </c>
      <c r="CO176" t="s">
        <v>313</v>
      </c>
      <c r="CP176">
        <v>247.99700000000001</v>
      </c>
      <c r="CQ176" t="s">
        <v>619</v>
      </c>
      <c r="CT176" t="s">
        <v>313</v>
      </c>
      <c r="CU176">
        <v>29.408000000000001</v>
      </c>
      <c r="CV176" t="s">
        <v>313</v>
      </c>
      <c r="CY176" t="s">
        <v>313</v>
      </c>
      <c r="CZ176">
        <v>3574.143</v>
      </c>
      <c r="DA176" t="s">
        <v>313</v>
      </c>
      <c r="DD176" t="s">
        <v>313</v>
      </c>
      <c r="DE176">
        <v>384.15300000000002</v>
      </c>
      <c r="DF176" t="s">
        <v>347</v>
      </c>
      <c r="DI176" t="s">
        <v>313</v>
      </c>
      <c r="DJ176">
        <v>3787.5419999999999</v>
      </c>
      <c r="DK176" t="s">
        <v>341</v>
      </c>
      <c r="DN176" t="s">
        <v>313</v>
      </c>
      <c r="DO176">
        <v>551.78899999999999</v>
      </c>
      <c r="DP176" t="s">
        <v>418</v>
      </c>
      <c r="DS176" t="s">
        <v>313</v>
      </c>
      <c r="DT176">
        <v>231.38900000000001</v>
      </c>
      <c r="DU176" t="s">
        <v>332</v>
      </c>
      <c r="DX176" t="s">
        <v>313</v>
      </c>
      <c r="DY176">
        <v>2748.018</v>
      </c>
      <c r="DZ176" t="s">
        <v>328</v>
      </c>
      <c r="EC176" t="s">
        <v>313</v>
      </c>
      <c r="ED176">
        <v>6332.3440000000001</v>
      </c>
      <c r="EE176" t="s">
        <v>306</v>
      </c>
      <c r="EH176" t="s">
        <v>313</v>
      </c>
      <c r="EI176">
        <v>289.88900000000001</v>
      </c>
      <c r="EJ176" t="s">
        <v>333</v>
      </c>
      <c r="EM176" t="s">
        <v>313</v>
      </c>
      <c r="EN176">
        <v>341.00900000000001</v>
      </c>
      <c r="EO176" t="s">
        <v>494</v>
      </c>
      <c r="ER176" t="s">
        <v>313</v>
      </c>
      <c r="ES176">
        <v>965.16899999999998</v>
      </c>
      <c r="ET176" t="s">
        <v>313</v>
      </c>
      <c r="EW176" t="s">
        <v>313</v>
      </c>
      <c r="EX176">
        <v>3478.3739999999998</v>
      </c>
      <c r="EY176" t="s">
        <v>313</v>
      </c>
      <c r="FB176" t="s">
        <v>313</v>
      </c>
      <c r="FC176">
        <v>4612.1220000000003</v>
      </c>
      <c r="FD176" t="s">
        <v>376</v>
      </c>
      <c r="FG176" t="s">
        <v>313</v>
      </c>
      <c r="FH176">
        <v>6274.7389999999996</v>
      </c>
      <c r="FI176" t="s">
        <v>328</v>
      </c>
      <c r="FL176" t="s">
        <v>313</v>
      </c>
      <c r="FM176">
        <v>1080.954</v>
      </c>
      <c r="FN176" t="s">
        <v>328</v>
      </c>
      <c r="FQ176" t="s">
        <v>313</v>
      </c>
      <c r="FR176">
        <v>4442.0450000000001</v>
      </c>
      <c r="FS176" t="s">
        <v>349</v>
      </c>
      <c r="FV176" t="s">
        <v>313</v>
      </c>
      <c r="FW176">
        <v>0</v>
      </c>
      <c r="FX176" t="s">
        <v>328</v>
      </c>
      <c r="FY176">
        <v>0</v>
      </c>
      <c r="FZ176">
        <v>1E-3</v>
      </c>
      <c r="GA176" t="s">
        <v>328</v>
      </c>
      <c r="GB176">
        <v>1678.8019999999999</v>
      </c>
      <c r="GC176" t="s">
        <v>529</v>
      </c>
      <c r="GF176" t="s">
        <v>313</v>
      </c>
      <c r="GG176">
        <v>3626.627</v>
      </c>
      <c r="GH176" t="s">
        <v>328</v>
      </c>
      <c r="GK176" t="s">
        <v>313</v>
      </c>
      <c r="GL176">
        <v>3500.38</v>
      </c>
      <c r="GM176" t="s">
        <v>337</v>
      </c>
      <c r="GP176" t="s">
        <v>313</v>
      </c>
      <c r="GQ176">
        <v>3614.5940000000001</v>
      </c>
      <c r="GR176" t="s">
        <v>502</v>
      </c>
      <c r="GU176" t="s">
        <v>313</v>
      </c>
      <c r="GV176">
        <v>0</v>
      </c>
      <c r="GW176" t="s">
        <v>313</v>
      </c>
      <c r="GX176">
        <v>100</v>
      </c>
      <c r="GY176">
        <v>876.17499999999995</v>
      </c>
      <c r="GZ176" t="s">
        <v>313</v>
      </c>
      <c r="HA176">
        <v>18350.588</v>
      </c>
      <c r="HB176" t="s">
        <v>339</v>
      </c>
      <c r="HE176" t="s">
        <v>313</v>
      </c>
      <c r="HF176">
        <v>2945.444</v>
      </c>
      <c r="HG176" t="s">
        <v>328</v>
      </c>
      <c r="HJ176" t="s">
        <v>313</v>
      </c>
      <c r="HK176">
        <v>3661.0740000000001</v>
      </c>
      <c r="HL176" t="s">
        <v>328</v>
      </c>
      <c r="HO176" t="s">
        <v>313</v>
      </c>
      <c r="HP176">
        <v>677.27599999999995</v>
      </c>
      <c r="HQ176" t="s">
        <v>328</v>
      </c>
      <c r="HT176" t="s">
        <v>313</v>
      </c>
      <c r="HU176">
        <v>16016.696</v>
      </c>
      <c r="HV176" t="s">
        <v>340</v>
      </c>
      <c r="HY176" t="s">
        <v>313</v>
      </c>
      <c r="HZ176">
        <v>3971.71</v>
      </c>
      <c r="IA176" t="s">
        <v>327</v>
      </c>
      <c r="ID176" t="s">
        <v>313</v>
      </c>
      <c r="IE176">
        <v>3479.6219999999998</v>
      </c>
      <c r="IF176" t="s">
        <v>306</v>
      </c>
      <c r="II176" t="s">
        <v>313</v>
      </c>
      <c r="IJ176">
        <v>366.02699999999999</v>
      </c>
      <c r="IK176" t="s">
        <v>2332</v>
      </c>
      <c r="IN176" t="s">
        <v>313</v>
      </c>
    </row>
    <row r="177" spans="1:248">
      <c r="A177">
        <v>173</v>
      </c>
      <c r="B177" t="s">
        <v>1502</v>
      </c>
      <c r="C177" t="s">
        <v>1503</v>
      </c>
      <c r="D177" t="s">
        <v>612</v>
      </c>
      <c r="E177" t="s">
        <v>1504</v>
      </c>
      <c r="F177" t="s">
        <v>1505</v>
      </c>
      <c r="G177" t="s">
        <v>522</v>
      </c>
      <c r="H177" t="s">
        <v>1303</v>
      </c>
      <c r="I177" t="s">
        <v>313</v>
      </c>
      <c r="J177" t="s">
        <v>313</v>
      </c>
      <c r="K177" t="s">
        <v>346</v>
      </c>
      <c r="L177" t="s">
        <v>313</v>
      </c>
      <c r="M177">
        <v>175</v>
      </c>
      <c r="N177">
        <v>12515.683999999999</v>
      </c>
      <c r="O177" t="s">
        <v>314</v>
      </c>
      <c r="R177" t="s">
        <v>313</v>
      </c>
      <c r="S177">
        <v>751.04600000000005</v>
      </c>
      <c r="T177" t="s">
        <v>483</v>
      </c>
      <c r="W177" t="s">
        <v>313</v>
      </c>
      <c r="X177">
        <v>0</v>
      </c>
      <c r="Y177" t="s">
        <v>316</v>
      </c>
      <c r="Z177">
        <v>100</v>
      </c>
      <c r="AA177">
        <v>839.548</v>
      </c>
      <c r="AB177" t="s">
        <v>316</v>
      </c>
      <c r="AC177">
        <v>6418.9210000000003</v>
      </c>
      <c r="AD177" t="s">
        <v>524</v>
      </c>
      <c r="AG177" t="s">
        <v>313</v>
      </c>
      <c r="AH177">
        <v>3359.4270000000001</v>
      </c>
      <c r="AI177" t="s">
        <v>525</v>
      </c>
      <c r="AL177" t="s">
        <v>313</v>
      </c>
      <c r="AM177">
        <v>2625.2150000000001</v>
      </c>
      <c r="AN177" t="s">
        <v>319</v>
      </c>
      <c r="AQ177" t="s">
        <v>313</v>
      </c>
      <c r="AR177">
        <v>4103.74</v>
      </c>
      <c r="AS177" t="s">
        <v>526</v>
      </c>
      <c r="AV177" t="s">
        <v>313</v>
      </c>
      <c r="AW177">
        <v>3953.5590000000002</v>
      </c>
      <c r="AX177" t="s">
        <v>366</v>
      </c>
      <c r="BA177" t="s">
        <v>313</v>
      </c>
      <c r="BB177">
        <v>23.044</v>
      </c>
      <c r="BC177" t="s">
        <v>322</v>
      </c>
      <c r="BF177" t="s">
        <v>313</v>
      </c>
      <c r="BG177">
        <v>335.72500000000002</v>
      </c>
      <c r="BH177" t="s">
        <v>1506</v>
      </c>
      <c r="BK177" t="s">
        <v>313</v>
      </c>
      <c r="BL177">
        <v>5262.518</v>
      </c>
      <c r="BM177" t="s">
        <v>449</v>
      </c>
      <c r="BP177" t="s">
        <v>313</v>
      </c>
      <c r="BQ177">
        <v>5592.8779999999997</v>
      </c>
      <c r="BR177" t="s">
        <v>374</v>
      </c>
      <c r="BU177" t="s">
        <v>313</v>
      </c>
      <c r="BV177">
        <v>5110.098</v>
      </c>
      <c r="BW177" t="s">
        <v>509</v>
      </c>
      <c r="BZ177" t="s">
        <v>313</v>
      </c>
      <c r="CA177">
        <v>3403.174</v>
      </c>
      <c r="CB177" t="s">
        <v>414</v>
      </c>
      <c r="CE177" t="s">
        <v>313</v>
      </c>
      <c r="CF177">
        <v>24.166</v>
      </c>
      <c r="CG177" t="s">
        <v>328</v>
      </c>
      <c r="CJ177" t="s">
        <v>313</v>
      </c>
      <c r="CK177">
        <v>5332.085</v>
      </c>
      <c r="CL177" t="s">
        <v>328</v>
      </c>
      <c r="CO177" t="s">
        <v>313</v>
      </c>
      <c r="CP177">
        <v>355.53500000000003</v>
      </c>
      <c r="CQ177" t="s">
        <v>528</v>
      </c>
      <c r="CT177" t="s">
        <v>313</v>
      </c>
      <c r="CU177">
        <v>3061.8339999999998</v>
      </c>
      <c r="CV177" t="s">
        <v>313</v>
      </c>
      <c r="CY177" t="s">
        <v>313</v>
      </c>
      <c r="CZ177">
        <v>5125.8239999999996</v>
      </c>
      <c r="DA177" t="s">
        <v>313</v>
      </c>
      <c r="DD177" t="s">
        <v>313</v>
      </c>
      <c r="DE177">
        <v>467.66300000000001</v>
      </c>
      <c r="DF177" t="s">
        <v>347</v>
      </c>
      <c r="DI177" t="s">
        <v>313</v>
      </c>
      <c r="DJ177">
        <v>5510.6120000000001</v>
      </c>
      <c r="DK177" t="s">
        <v>306</v>
      </c>
      <c r="DN177" t="s">
        <v>313</v>
      </c>
      <c r="DO177">
        <v>1896.739</v>
      </c>
      <c r="DP177" t="s">
        <v>418</v>
      </c>
      <c r="DS177" t="s">
        <v>313</v>
      </c>
      <c r="DT177">
        <v>0</v>
      </c>
      <c r="DU177" t="s">
        <v>332</v>
      </c>
      <c r="DV177">
        <v>67.141999999999996</v>
      </c>
      <c r="DW177">
        <v>563.69000000000005</v>
      </c>
      <c r="DX177" t="s">
        <v>332</v>
      </c>
      <c r="DY177">
        <v>5353.3580000000002</v>
      </c>
      <c r="DZ177" t="s">
        <v>328</v>
      </c>
      <c r="EC177" t="s">
        <v>313</v>
      </c>
      <c r="ED177">
        <v>10372.696</v>
      </c>
      <c r="EE177" t="s">
        <v>306</v>
      </c>
      <c r="EH177" t="s">
        <v>313</v>
      </c>
      <c r="EI177">
        <v>290.66000000000003</v>
      </c>
      <c r="EJ177" t="s">
        <v>333</v>
      </c>
      <c r="EM177" t="s">
        <v>313</v>
      </c>
      <c r="EN177">
        <v>5897.5559999999996</v>
      </c>
      <c r="EO177" t="s">
        <v>394</v>
      </c>
      <c r="ER177" t="s">
        <v>313</v>
      </c>
      <c r="ES177">
        <v>3361.69</v>
      </c>
      <c r="ET177" t="s">
        <v>313</v>
      </c>
      <c r="EW177" t="s">
        <v>313</v>
      </c>
      <c r="EX177">
        <v>5366.7759999999998</v>
      </c>
      <c r="EY177" t="s">
        <v>313</v>
      </c>
      <c r="FB177" t="s">
        <v>313</v>
      </c>
      <c r="FC177">
        <v>5906.1490000000003</v>
      </c>
      <c r="FD177" t="s">
        <v>335</v>
      </c>
      <c r="FG177" t="s">
        <v>313</v>
      </c>
      <c r="FH177">
        <v>9737.7880000000005</v>
      </c>
      <c r="FI177" t="s">
        <v>328</v>
      </c>
      <c r="FL177" t="s">
        <v>313</v>
      </c>
      <c r="FM177">
        <v>333.57499999999999</v>
      </c>
      <c r="FN177" t="s">
        <v>328</v>
      </c>
      <c r="FQ177" t="s">
        <v>313</v>
      </c>
      <c r="FR177">
        <v>550.827</v>
      </c>
      <c r="FS177" t="s">
        <v>321</v>
      </c>
      <c r="FV177" t="s">
        <v>313</v>
      </c>
      <c r="FW177">
        <v>20.984000000000002</v>
      </c>
      <c r="FX177" t="s">
        <v>328</v>
      </c>
      <c r="GA177" t="s">
        <v>313</v>
      </c>
      <c r="GB177">
        <v>5452.3860000000004</v>
      </c>
      <c r="GC177" t="s">
        <v>529</v>
      </c>
      <c r="GF177" t="s">
        <v>313</v>
      </c>
      <c r="GG177">
        <v>7060.7449999999999</v>
      </c>
      <c r="GH177" t="s">
        <v>328</v>
      </c>
      <c r="GK177" t="s">
        <v>313</v>
      </c>
      <c r="GL177">
        <v>3403.2570000000001</v>
      </c>
      <c r="GM177" t="s">
        <v>416</v>
      </c>
      <c r="GP177" t="s">
        <v>313</v>
      </c>
      <c r="GQ177">
        <v>5309.7049999999999</v>
      </c>
      <c r="GR177" t="s">
        <v>530</v>
      </c>
      <c r="GU177" t="s">
        <v>313</v>
      </c>
      <c r="GV177">
        <v>0</v>
      </c>
      <c r="GW177" t="s">
        <v>313</v>
      </c>
      <c r="GX177">
        <v>1E-3</v>
      </c>
      <c r="GY177">
        <v>8.0000000000000002E-3</v>
      </c>
      <c r="GZ177" t="s">
        <v>313</v>
      </c>
      <c r="HA177">
        <v>12604.517</v>
      </c>
      <c r="HB177" t="s">
        <v>339</v>
      </c>
      <c r="HE177" t="s">
        <v>313</v>
      </c>
      <c r="HF177">
        <v>701.32</v>
      </c>
      <c r="HG177" t="s">
        <v>328</v>
      </c>
      <c r="HJ177" t="s">
        <v>313</v>
      </c>
      <c r="HK177">
        <v>5188.92</v>
      </c>
      <c r="HL177" t="s">
        <v>328</v>
      </c>
      <c r="HO177" t="s">
        <v>313</v>
      </c>
      <c r="HP177">
        <v>151.36600000000001</v>
      </c>
      <c r="HQ177" t="s">
        <v>328</v>
      </c>
      <c r="HT177" t="s">
        <v>313</v>
      </c>
      <c r="HU177">
        <v>21456.692999999999</v>
      </c>
      <c r="HV177" t="s">
        <v>340</v>
      </c>
      <c r="HY177" t="s">
        <v>313</v>
      </c>
      <c r="HZ177">
        <v>24.166</v>
      </c>
      <c r="IA177" t="s">
        <v>531</v>
      </c>
      <c r="ID177" t="s">
        <v>313</v>
      </c>
      <c r="IE177">
        <v>5789.2929999999997</v>
      </c>
      <c r="IF177" t="s">
        <v>306</v>
      </c>
      <c r="II177" t="s">
        <v>313</v>
      </c>
      <c r="IJ177">
        <v>21.495000000000001</v>
      </c>
      <c r="IK177" t="s">
        <v>2332</v>
      </c>
      <c r="IN177" t="s">
        <v>313</v>
      </c>
    </row>
    <row r="178" spans="1:248">
      <c r="A178">
        <v>174</v>
      </c>
      <c r="B178" t="s">
        <v>1507</v>
      </c>
      <c r="C178" t="s">
        <v>1508</v>
      </c>
      <c r="D178" t="s">
        <v>1509</v>
      </c>
      <c r="E178" t="s">
        <v>1510</v>
      </c>
      <c r="F178" t="s">
        <v>1511</v>
      </c>
      <c r="G178" t="s">
        <v>522</v>
      </c>
      <c r="H178" t="s">
        <v>1311</v>
      </c>
      <c r="I178" t="s">
        <v>313</v>
      </c>
      <c r="J178" t="s">
        <v>313</v>
      </c>
      <c r="K178" t="s">
        <v>346</v>
      </c>
      <c r="L178" t="s">
        <v>313</v>
      </c>
      <c r="M178">
        <v>176</v>
      </c>
      <c r="N178">
        <v>9159.9359999999997</v>
      </c>
      <c r="O178" t="s">
        <v>314</v>
      </c>
      <c r="R178" t="s">
        <v>313</v>
      </c>
      <c r="S178">
        <v>1119.652</v>
      </c>
      <c r="T178" t="s">
        <v>315</v>
      </c>
      <c r="W178" t="s">
        <v>313</v>
      </c>
      <c r="X178">
        <v>0</v>
      </c>
      <c r="Y178" t="s">
        <v>316</v>
      </c>
      <c r="Z178">
        <v>100</v>
      </c>
      <c r="AA178">
        <v>7248.7939999999999</v>
      </c>
      <c r="AB178" t="s">
        <v>316</v>
      </c>
      <c r="AC178">
        <v>3730.5140000000001</v>
      </c>
      <c r="AD178" t="s">
        <v>317</v>
      </c>
      <c r="AG178" t="s">
        <v>313</v>
      </c>
      <c r="AH178">
        <v>1595.421</v>
      </c>
      <c r="AI178" t="s">
        <v>318</v>
      </c>
      <c r="AL178" t="s">
        <v>313</v>
      </c>
      <c r="AM178">
        <v>39.098999999999997</v>
      </c>
      <c r="AN178" t="s">
        <v>319</v>
      </c>
      <c r="AQ178" t="s">
        <v>313</v>
      </c>
      <c r="AR178">
        <v>1178.566</v>
      </c>
      <c r="AS178" t="s">
        <v>402</v>
      </c>
      <c r="AV178" t="s">
        <v>313</v>
      </c>
      <c r="AW178">
        <v>1328.367</v>
      </c>
      <c r="AX178" t="s">
        <v>306</v>
      </c>
      <c r="BA178" t="s">
        <v>313</v>
      </c>
      <c r="BB178">
        <v>41.472000000000001</v>
      </c>
      <c r="BC178" t="s">
        <v>322</v>
      </c>
      <c r="BF178" t="s">
        <v>313</v>
      </c>
      <c r="BG178">
        <v>226.947</v>
      </c>
      <c r="BH178" t="s">
        <v>1512</v>
      </c>
      <c r="BK178" t="s">
        <v>313</v>
      </c>
      <c r="BL178">
        <v>722.31399999999996</v>
      </c>
      <c r="BM178" t="s">
        <v>1479</v>
      </c>
      <c r="BP178" t="s">
        <v>313</v>
      </c>
      <c r="BQ178">
        <v>1669.8050000000001</v>
      </c>
      <c r="BR178" t="s">
        <v>374</v>
      </c>
      <c r="BU178" t="s">
        <v>313</v>
      </c>
      <c r="BV178">
        <v>642.64200000000005</v>
      </c>
      <c r="BW178" t="s">
        <v>602</v>
      </c>
      <c r="BZ178" t="s">
        <v>313</v>
      </c>
      <c r="CA178">
        <v>1160.8019999999999</v>
      </c>
      <c r="CB178" t="s">
        <v>426</v>
      </c>
      <c r="CE178" t="s">
        <v>313</v>
      </c>
      <c r="CF178">
        <v>0</v>
      </c>
      <c r="CG178" t="s">
        <v>328</v>
      </c>
      <c r="CH178">
        <v>1E-3</v>
      </c>
      <c r="CI178">
        <v>3.6999999999999998E-2</v>
      </c>
      <c r="CJ178" t="s">
        <v>328</v>
      </c>
      <c r="CK178">
        <v>748.81899999999996</v>
      </c>
      <c r="CL178" t="s">
        <v>328</v>
      </c>
      <c r="CO178" t="s">
        <v>313</v>
      </c>
      <c r="CP178">
        <v>9.0519999999999996</v>
      </c>
      <c r="CQ178" t="s">
        <v>1480</v>
      </c>
      <c r="CT178" t="s">
        <v>313</v>
      </c>
      <c r="CU178">
        <v>1257.193</v>
      </c>
      <c r="CV178" t="s">
        <v>313</v>
      </c>
      <c r="CY178" t="s">
        <v>313</v>
      </c>
      <c r="CZ178">
        <v>1306.1679999999999</v>
      </c>
      <c r="DA178" t="s">
        <v>313</v>
      </c>
      <c r="DD178" t="s">
        <v>313</v>
      </c>
      <c r="DE178">
        <v>1048.376</v>
      </c>
      <c r="DF178" t="s">
        <v>347</v>
      </c>
      <c r="DI178" t="s">
        <v>313</v>
      </c>
      <c r="DJ178">
        <v>1540.335</v>
      </c>
      <c r="DK178" t="s">
        <v>341</v>
      </c>
      <c r="DN178" t="s">
        <v>313</v>
      </c>
      <c r="DO178">
        <v>957.15899999999999</v>
      </c>
      <c r="DP178" t="s">
        <v>418</v>
      </c>
      <c r="DS178" t="s">
        <v>313</v>
      </c>
      <c r="DT178">
        <v>0</v>
      </c>
      <c r="DU178" t="s">
        <v>332</v>
      </c>
      <c r="DV178">
        <v>99.766999999999996</v>
      </c>
      <c r="DW178">
        <v>7231.92</v>
      </c>
      <c r="DX178" t="s">
        <v>332</v>
      </c>
      <c r="DY178">
        <v>874.83600000000001</v>
      </c>
      <c r="DZ178" t="s">
        <v>328</v>
      </c>
      <c r="EC178" t="s">
        <v>313</v>
      </c>
      <c r="ED178">
        <v>6173.6930000000002</v>
      </c>
      <c r="EE178" t="s">
        <v>306</v>
      </c>
      <c r="EH178" t="s">
        <v>313</v>
      </c>
      <c r="EI178">
        <v>36.156999999999996</v>
      </c>
      <c r="EJ178" t="s">
        <v>364</v>
      </c>
      <c r="EM178" t="s">
        <v>313</v>
      </c>
      <c r="EN178">
        <v>2815.547</v>
      </c>
      <c r="EO178" t="s">
        <v>494</v>
      </c>
      <c r="ER178" t="s">
        <v>313</v>
      </c>
      <c r="ES178">
        <v>974.94799999999998</v>
      </c>
      <c r="ET178" t="s">
        <v>313</v>
      </c>
      <c r="EW178" t="s">
        <v>313</v>
      </c>
      <c r="EX178">
        <v>1212.0540000000001</v>
      </c>
      <c r="EY178" t="s">
        <v>313</v>
      </c>
      <c r="FB178" t="s">
        <v>313</v>
      </c>
      <c r="FC178">
        <v>5726.5</v>
      </c>
      <c r="FD178" t="s">
        <v>335</v>
      </c>
      <c r="FG178" t="s">
        <v>313</v>
      </c>
      <c r="FH178">
        <v>5350.3969999999999</v>
      </c>
      <c r="FI178" t="s">
        <v>328</v>
      </c>
      <c r="FL178" t="s">
        <v>313</v>
      </c>
      <c r="FM178">
        <v>196.04300000000001</v>
      </c>
      <c r="FN178" t="s">
        <v>328</v>
      </c>
      <c r="FQ178" t="s">
        <v>313</v>
      </c>
      <c r="FR178">
        <v>2514.346</v>
      </c>
      <c r="FS178" t="s">
        <v>349</v>
      </c>
      <c r="FV178" t="s">
        <v>313</v>
      </c>
      <c r="FW178">
        <v>545.29999999999995</v>
      </c>
      <c r="FX178" t="s">
        <v>328</v>
      </c>
      <c r="GA178" t="s">
        <v>313</v>
      </c>
      <c r="GB178">
        <v>819.89599999999996</v>
      </c>
      <c r="GC178" t="s">
        <v>529</v>
      </c>
      <c r="GF178" t="s">
        <v>313</v>
      </c>
      <c r="GG178">
        <v>5578.2420000000002</v>
      </c>
      <c r="GH178" t="s">
        <v>328</v>
      </c>
      <c r="GK178" t="s">
        <v>313</v>
      </c>
      <c r="GL178">
        <v>2411.6880000000001</v>
      </c>
      <c r="GM178" t="s">
        <v>337</v>
      </c>
      <c r="GP178" t="s">
        <v>313</v>
      </c>
      <c r="GQ178">
        <v>1317.201</v>
      </c>
      <c r="GR178" t="s">
        <v>530</v>
      </c>
      <c r="GU178" t="s">
        <v>313</v>
      </c>
      <c r="GV178">
        <v>39.463999999999999</v>
      </c>
      <c r="GW178" t="s">
        <v>313</v>
      </c>
      <c r="GZ178" t="s">
        <v>313</v>
      </c>
      <c r="HA178">
        <v>16084.992</v>
      </c>
      <c r="HB178" t="s">
        <v>339</v>
      </c>
      <c r="HE178" t="s">
        <v>313</v>
      </c>
      <c r="HF178">
        <v>1650.018</v>
      </c>
      <c r="HG178" t="s">
        <v>328</v>
      </c>
      <c r="HJ178" t="s">
        <v>313</v>
      </c>
      <c r="HK178">
        <v>1350.2829999999999</v>
      </c>
      <c r="HL178" t="s">
        <v>328</v>
      </c>
      <c r="HO178" t="s">
        <v>313</v>
      </c>
      <c r="HP178">
        <v>1957.8040000000001</v>
      </c>
      <c r="HQ178" t="s">
        <v>328</v>
      </c>
      <c r="HT178" t="s">
        <v>313</v>
      </c>
      <c r="HU178">
        <v>16614.647000000001</v>
      </c>
      <c r="HV178" t="s">
        <v>340</v>
      </c>
      <c r="HY178" t="s">
        <v>313</v>
      </c>
      <c r="HZ178">
        <v>2365.6039999999998</v>
      </c>
      <c r="IA178" t="s">
        <v>327</v>
      </c>
      <c r="ID178" t="s">
        <v>313</v>
      </c>
      <c r="IE178">
        <v>1504.45</v>
      </c>
      <c r="IF178" t="s">
        <v>306</v>
      </c>
      <c r="II178" t="s">
        <v>313</v>
      </c>
      <c r="IJ178">
        <v>0</v>
      </c>
      <c r="IK178" t="s">
        <v>2332</v>
      </c>
      <c r="IL178">
        <v>7.1369999999999996</v>
      </c>
      <c r="IM178">
        <v>517.346</v>
      </c>
      <c r="IN178" t="s">
        <v>2332</v>
      </c>
    </row>
    <row r="179" spans="1:248">
      <c r="A179">
        <v>176</v>
      </c>
      <c r="B179" t="s">
        <v>1513</v>
      </c>
      <c r="C179" t="s">
        <v>1514</v>
      </c>
      <c r="D179" t="s">
        <v>1515</v>
      </c>
      <c r="E179" t="s">
        <v>1516</v>
      </c>
      <c r="F179" t="s">
        <v>1517</v>
      </c>
      <c r="G179" t="s">
        <v>522</v>
      </c>
      <c r="H179" t="s">
        <v>1321</v>
      </c>
      <c r="I179" t="s">
        <v>313</v>
      </c>
      <c r="J179" t="s">
        <v>313</v>
      </c>
      <c r="K179" t="s">
        <v>346</v>
      </c>
      <c r="L179" t="s">
        <v>313</v>
      </c>
      <c r="M179">
        <v>177</v>
      </c>
      <c r="N179">
        <v>12036.966</v>
      </c>
      <c r="O179" t="s">
        <v>314</v>
      </c>
      <c r="R179" t="s">
        <v>313</v>
      </c>
      <c r="S179">
        <v>10.035</v>
      </c>
      <c r="T179" t="s">
        <v>471</v>
      </c>
      <c r="W179" t="s">
        <v>313</v>
      </c>
      <c r="X179">
        <v>0</v>
      </c>
      <c r="Y179" t="s">
        <v>316</v>
      </c>
      <c r="Z179">
        <v>100</v>
      </c>
      <c r="AA179">
        <v>19455.96</v>
      </c>
      <c r="AB179" t="s">
        <v>316</v>
      </c>
      <c r="AC179">
        <v>6687.393</v>
      </c>
      <c r="AD179" t="s">
        <v>317</v>
      </c>
      <c r="AG179" t="s">
        <v>313</v>
      </c>
      <c r="AH179">
        <v>3002.1350000000002</v>
      </c>
      <c r="AI179" t="s">
        <v>600</v>
      </c>
      <c r="AL179" t="s">
        <v>313</v>
      </c>
      <c r="AM179">
        <v>1523.702</v>
      </c>
      <c r="AN179" t="s">
        <v>319</v>
      </c>
      <c r="AQ179" t="s">
        <v>313</v>
      </c>
      <c r="AR179">
        <v>1391.4580000000001</v>
      </c>
      <c r="AS179" t="s">
        <v>616</v>
      </c>
      <c r="AV179" t="s">
        <v>313</v>
      </c>
      <c r="AW179">
        <v>1121.7239999999999</v>
      </c>
      <c r="AX179" t="s">
        <v>306</v>
      </c>
      <c r="BA179" t="s">
        <v>313</v>
      </c>
      <c r="BB179">
        <v>743.14400000000001</v>
      </c>
      <c r="BC179" t="s">
        <v>322</v>
      </c>
      <c r="BF179" t="s">
        <v>313</v>
      </c>
      <c r="BG179">
        <v>486.81400000000002</v>
      </c>
      <c r="BH179" t="s">
        <v>1202</v>
      </c>
      <c r="BK179" t="s">
        <v>313</v>
      </c>
      <c r="BL179">
        <v>2398.1959999999999</v>
      </c>
      <c r="BM179" t="s">
        <v>540</v>
      </c>
      <c r="BP179" t="s">
        <v>313</v>
      </c>
      <c r="BQ179">
        <v>4660.482</v>
      </c>
      <c r="BR179" t="s">
        <v>374</v>
      </c>
      <c r="BU179" t="s">
        <v>313</v>
      </c>
      <c r="BV179">
        <v>2139.5039999999999</v>
      </c>
      <c r="BW179" t="s">
        <v>541</v>
      </c>
      <c r="BZ179" t="s">
        <v>313</v>
      </c>
      <c r="CA179">
        <v>2403.2469999999998</v>
      </c>
      <c r="CB179" t="s">
        <v>841</v>
      </c>
      <c r="CE179" t="s">
        <v>313</v>
      </c>
      <c r="CF179">
        <v>237.684</v>
      </c>
      <c r="CG179" t="s">
        <v>328</v>
      </c>
      <c r="CJ179" t="s">
        <v>313</v>
      </c>
      <c r="CK179">
        <v>1989.009</v>
      </c>
      <c r="CL179" t="s">
        <v>328</v>
      </c>
      <c r="CO179" t="s">
        <v>313</v>
      </c>
      <c r="CP179">
        <v>1814.5509999999999</v>
      </c>
      <c r="CQ179" t="s">
        <v>576</v>
      </c>
      <c r="CT179" t="s">
        <v>313</v>
      </c>
      <c r="CU179">
        <v>1636.0129999999999</v>
      </c>
      <c r="CV179" t="s">
        <v>313</v>
      </c>
      <c r="CY179" t="s">
        <v>313</v>
      </c>
      <c r="CZ179">
        <v>4296.7250000000004</v>
      </c>
      <c r="DA179" t="s">
        <v>313</v>
      </c>
      <c r="DD179" t="s">
        <v>313</v>
      </c>
      <c r="DE179">
        <v>643.51</v>
      </c>
      <c r="DF179" t="s">
        <v>665</v>
      </c>
      <c r="DI179" t="s">
        <v>313</v>
      </c>
      <c r="DJ179">
        <v>4530.8940000000002</v>
      </c>
      <c r="DK179" t="s">
        <v>341</v>
      </c>
      <c r="DN179" t="s">
        <v>313</v>
      </c>
      <c r="DO179">
        <v>303.81799999999998</v>
      </c>
      <c r="DP179" t="s">
        <v>418</v>
      </c>
      <c r="DS179" t="s">
        <v>313</v>
      </c>
      <c r="DT179">
        <v>0</v>
      </c>
      <c r="DU179" t="s">
        <v>332</v>
      </c>
      <c r="DV179">
        <v>100</v>
      </c>
      <c r="DW179">
        <v>19455.96</v>
      </c>
      <c r="DX179" t="s">
        <v>332</v>
      </c>
      <c r="DY179">
        <v>3718.3110000000001</v>
      </c>
      <c r="DZ179" t="s">
        <v>328</v>
      </c>
      <c r="EC179" t="s">
        <v>313</v>
      </c>
      <c r="ED179">
        <v>8283.1350000000002</v>
      </c>
      <c r="EE179" t="s">
        <v>306</v>
      </c>
      <c r="EH179" t="s">
        <v>313</v>
      </c>
      <c r="EI179">
        <v>450.298</v>
      </c>
      <c r="EJ179" t="s">
        <v>333</v>
      </c>
      <c r="EM179" t="s">
        <v>313</v>
      </c>
      <c r="EN179">
        <v>1817.7070000000001</v>
      </c>
      <c r="EO179" t="s">
        <v>494</v>
      </c>
      <c r="ER179" t="s">
        <v>313</v>
      </c>
      <c r="ES179">
        <v>1878.482</v>
      </c>
      <c r="ET179" t="s">
        <v>313</v>
      </c>
      <c r="EW179" t="s">
        <v>313</v>
      </c>
      <c r="EX179">
        <v>4202.8140000000003</v>
      </c>
      <c r="EY179" t="s">
        <v>313</v>
      </c>
      <c r="FB179" t="s">
        <v>313</v>
      </c>
      <c r="FC179">
        <v>5973.527</v>
      </c>
      <c r="FD179" t="s">
        <v>376</v>
      </c>
      <c r="FG179" t="s">
        <v>313</v>
      </c>
      <c r="FH179">
        <v>7899.1589999999997</v>
      </c>
      <c r="FI179" t="s">
        <v>328</v>
      </c>
      <c r="FL179" t="s">
        <v>313</v>
      </c>
      <c r="FM179">
        <v>473.96800000000002</v>
      </c>
      <c r="FN179" t="s">
        <v>328</v>
      </c>
      <c r="FQ179" t="s">
        <v>313</v>
      </c>
      <c r="FR179">
        <v>2760.56</v>
      </c>
      <c r="FS179" t="s">
        <v>366</v>
      </c>
      <c r="FV179" t="s">
        <v>313</v>
      </c>
      <c r="FW179">
        <v>1583.92</v>
      </c>
      <c r="FX179" t="s">
        <v>328</v>
      </c>
      <c r="GA179" t="s">
        <v>313</v>
      </c>
      <c r="GB179">
        <v>2644.8809999999999</v>
      </c>
      <c r="GC179" t="s">
        <v>529</v>
      </c>
      <c r="GF179" t="s">
        <v>313</v>
      </c>
      <c r="GG179">
        <v>2702.8</v>
      </c>
      <c r="GH179" t="s">
        <v>328</v>
      </c>
      <c r="GK179" t="s">
        <v>313</v>
      </c>
      <c r="GL179">
        <v>4953.2650000000003</v>
      </c>
      <c r="GM179" t="s">
        <v>337</v>
      </c>
      <c r="GP179" t="s">
        <v>313</v>
      </c>
      <c r="GQ179">
        <v>3123.6660000000002</v>
      </c>
      <c r="GR179" t="s">
        <v>685</v>
      </c>
      <c r="GU179" t="s">
        <v>313</v>
      </c>
      <c r="GV179">
        <v>617.91700000000003</v>
      </c>
      <c r="GW179" t="s">
        <v>313</v>
      </c>
      <c r="GZ179" t="s">
        <v>313</v>
      </c>
      <c r="HA179">
        <v>17287.382000000001</v>
      </c>
      <c r="HB179" t="s">
        <v>339</v>
      </c>
      <c r="HE179" t="s">
        <v>313</v>
      </c>
      <c r="HF179">
        <v>1051.0609999999999</v>
      </c>
      <c r="HG179" t="s">
        <v>328</v>
      </c>
      <c r="HJ179" t="s">
        <v>313</v>
      </c>
      <c r="HK179">
        <v>4334.4399999999996</v>
      </c>
      <c r="HL179" t="s">
        <v>328</v>
      </c>
      <c r="HO179" t="s">
        <v>313</v>
      </c>
      <c r="HP179">
        <v>0</v>
      </c>
      <c r="HQ179" t="s">
        <v>328</v>
      </c>
      <c r="HR179">
        <v>100</v>
      </c>
      <c r="HS179">
        <v>19455.96</v>
      </c>
      <c r="HT179" t="s">
        <v>328</v>
      </c>
      <c r="HU179">
        <v>17984.879000000001</v>
      </c>
      <c r="HV179" t="s">
        <v>340</v>
      </c>
      <c r="HY179" t="s">
        <v>313</v>
      </c>
      <c r="HZ179">
        <v>4726.29</v>
      </c>
      <c r="IA179" t="s">
        <v>531</v>
      </c>
      <c r="ID179" t="s">
        <v>313</v>
      </c>
      <c r="IE179">
        <v>4467.1229999999996</v>
      </c>
      <c r="IF179" t="s">
        <v>306</v>
      </c>
      <c r="II179" t="s">
        <v>313</v>
      </c>
      <c r="IJ179">
        <v>131.99100000000001</v>
      </c>
      <c r="IK179" t="s">
        <v>2332</v>
      </c>
      <c r="IN179" t="s">
        <v>313</v>
      </c>
    </row>
    <row r="180" spans="1:248">
      <c r="A180">
        <v>178</v>
      </c>
      <c r="B180" t="s">
        <v>1518</v>
      </c>
      <c r="C180" t="s">
        <v>1519</v>
      </c>
      <c r="D180" t="s">
        <v>378</v>
      </c>
      <c r="E180" t="s">
        <v>1520</v>
      </c>
      <c r="F180" t="s">
        <v>1521</v>
      </c>
      <c r="G180" t="s">
        <v>1522</v>
      </c>
      <c r="H180" t="s">
        <v>1340</v>
      </c>
      <c r="I180" t="s">
        <v>313</v>
      </c>
      <c r="J180" t="s">
        <v>313</v>
      </c>
      <c r="K180" t="s">
        <v>346</v>
      </c>
      <c r="L180" t="s">
        <v>313</v>
      </c>
      <c r="M180">
        <v>178</v>
      </c>
      <c r="N180">
        <v>10018.055</v>
      </c>
      <c r="O180" t="s">
        <v>314</v>
      </c>
      <c r="R180" t="s">
        <v>313</v>
      </c>
      <c r="S180">
        <v>694.35400000000004</v>
      </c>
      <c r="T180" t="s">
        <v>315</v>
      </c>
      <c r="W180" t="s">
        <v>313</v>
      </c>
      <c r="X180">
        <v>0</v>
      </c>
      <c r="Y180" t="s">
        <v>316</v>
      </c>
      <c r="Z180">
        <v>99.855000000000004</v>
      </c>
      <c r="AA180">
        <v>7903.8959999999997</v>
      </c>
      <c r="AB180" t="s">
        <v>316</v>
      </c>
      <c r="AC180">
        <v>4494.2240000000002</v>
      </c>
      <c r="AD180" t="s">
        <v>317</v>
      </c>
      <c r="AG180" t="s">
        <v>313</v>
      </c>
      <c r="AH180">
        <v>1824.1410000000001</v>
      </c>
      <c r="AI180" t="s">
        <v>525</v>
      </c>
      <c r="AL180" t="s">
        <v>313</v>
      </c>
      <c r="AM180">
        <v>0</v>
      </c>
      <c r="AN180" t="s">
        <v>319</v>
      </c>
      <c r="AO180">
        <v>0.14499999999999999</v>
      </c>
      <c r="AP180">
        <v>11.507999999999999</v>
      </c>
      <c r="AQ180" t="s">
        <v>319</v>
      </c>
      <c r="AR180">
        <v>1333.0889999999999</v>
      </c>
      <c r="AS180" t="s">
        <v>526</v>
      </c>
      <c r="AV180" t="s">
        <v>313</v>
      </c>
      <c r="AW180">
        <v>1953.7809999999999</v>
      </c>
      <c r="AX180" t="s">
        <v>306</v>
      </c>
      <c r="BA180" t="s">
        <v>313</v>
      </c>
      <c r="BB180">
        <v>11.788</v>
      </c>
      <c r="BC180" t="s">
        <v>322</v>
      </c>
      <c r="BF180" t="s">
        <v>313</v>
      </c>
      <c r="BG180">
        <v>2.7360000000000002</v>
      </c>
      <c r="BH180" t="s">
        <v>1523</v>
      </c>
      <c r="BK180" t="s">
        <v>313</v>
      </c>
      <c r="BL180">
        <v>2120.7170000000001</v>
      </c>
      <c r="BM180" t="s">
        <v>540</v>
      </c>
      <c r="BP180" t="s">
        <v>313</v>
      </c>
      <c r="BQ180">
        <v>2470.3359999999998</v>
      </c>
      <c r="BR180" t="s">
        <v>374</v>
      </c>
      <c r="BU180" t="s">
        <v>313</v>
      </c>
      <c r="BV180">
        <v>1891.694</v>
      </c>
      <c r="BW180" t="s">
        <v>694</v>
      </c>
      <c r="BZ180" t="s">
        <v>313</v>
      </c>
      <c r="CA180">
        <v>1610.4760000000001</v>
      </c>
      <c r="CB180" t="s">
        <v>584</v>
      </c>
      <c r="CE180" t="s">
        <v>313</v>
      </c>
      <c r="CF180">
        <v>11.41</v>
      </c>
      <c r="CG180" t="s">
        <v>328</v>
      </c>
      <c r="CJ180" t="s">
        <v>313</v>
      </c>
      <c r="CK180">
        <v>2141.62</v>
      </c>
      <c r="CL180" t="s">
        <v>328</v>
      </c>
      <c r="CO180" t="s">
        <v>313</v>
      </c>
      <c r="CP180">
        <v>1214.347</v>
      </c>
      <c r="CQ180" t="s">
        <v>593</v>
      </c>
      <c r="CT180" t="s">
        <v>313</v>
      </c>
      <c r="CU180">
        <v>1919.1479999999999</v>
      </c>
      <c r="CV180" t="s">
        <v>313</v>
      </c>
      <c r="CY180" t="s">
        <v>313</v>
      </c>
      <c r="CZ180">
        <v>1986.135</v>
      </c>
      <c r="DA180" t="s">
        <v>313</v>
      </c>
      <c r="DD180" t="s">
        <v>313</v>
      </c>
      <c r="DE180">
        <v>39.767000000000003</v>
      </c>
      <c r="DF180" t="s">
        <v>347</v>
      </c>
      <c r="DI180" t="s">
        <v>313</v>
      </c>
      <c r="DJ180">
        <v>2359.5949999999998</v>
      </c>
      <c r="DK180" t="s">
        <v>341</v>
      </c>
      <c r="DN180" t="s">
        <v>313</v>
      </c>
      <c r="DO180">
        <v>316.93</v>
      </c>
      <c r="DP180" t="s">
        <v>418</v>
      </c>
      <c r="DS180" t="s">
        <v>313</v>
      </c>
      <c r="DT180">
        <v>0</v>
      </c>
      <c r="DU180" t="s">
        <v>332</v>
      </c>
      <c r="DV180">
        <v>100</v>
      </c>
      <c r="DW180">
        <v>7915.4040000000005</v>
      </c>
      <c r="DX180" t="s">
        <v>332</v>
      </c>
      <c r="DY180">
        <v>2035.49</v>
      </c>
      <c r="DZ180" t="s">
        <v>328</v>
      </c>
      <c r="EC180" t="s">
        <v>313</v>
      </c>
      <c r="ED180">
        <v>7446.7309999999998</v>
      </c>
      <c r="EE180" t="s">
        <v>306</v>
      </c>
      <c r="EH180" t="s">
        <v>313</v>
      </c>
      <c r="EI180">
        <v>163.60599999999999</v>
      </c>
      <c r="EJ180" t="s">
        <v>333</v>
      </c>
      <c r="EM180" t="s">
        <v>313</v>
      </c>
      <c r="EN180">
        <v>3754.3580000000002</v>
      </c>
      <c r="EO180" t="s">
        <v>494</v>
      </c>
      <c r="ER180" t="s">
        <v>313</v>
      </c>
      <c r="ES180">
        <v>398.15199999999999</v>
      </c>
      <c r="ET180" t="s">
        <v>313</v>
      </c>
      <c r="EW180" t="s">
        <v>313</v>
      </c>
      <c r="EX180">
        <v>2129.4070000000002</v>
      </c>
      <c r="EY180" t="s">
        <v>313</v>
      </c>
      <c r="FB180" t="s">
        <v>313</v>
      </c>
      <c r="FC180">
        <v>5271.8940000000002</v>
      </c>
      <c r="FD180" t="s">
        <v>335</v>
      </c>
      <c r="FG180" t="s">
        <v>313</v>
      </c>
      <c r="FH180">
        <v>6582.0550000000003</v>
      </c>
      <c r="FI180" t="s">
        <v>328</v>
      </c>
      <c r="FL180" t="s">
        <v>313</v>
      </c>
      <c r="FM180">
        <v>1438.46</v>
      </c>
      <c r="FN180" t="s">
        <v>328</v>
      </c>
      <c r="FQ180" t="s">
        <v>313</v>
      </c>
      <c r="FR180">
        <v>1035.087</v>
      </c>
      <c r="FS180" t="s">
        <v>349</v>
      </c>
      <c r="FV180" t="s">
        <v>313</v>
      </c>
      <c r="FW180">
        <v>1230.9949999999999</v>
      </c>
      <c r="FX180" t="s">
        <v>328</v>
      </c>
      <c r="GA180" t="s">
        <v>313</v>
      </c>
      <c r="GB180">
        <v>2172.1210000000001</v>
      </c>
      <c r="GC180" t="s">
        <v>529</v>
      </c>
      <c r="GF180" t="s">
        <v>313</v>
      </c>
      <c r="GG180">
        <v>5807.1559999999999</v>
      </c>
      <c r="GH180" t="s">
        <v>328</v>
      </c>
      <c r="GK180" t="s">
        <v>313</v>
      </c>
      <c r="GL180">
        <v>1946.415</v>
      </c>
      <c r="GM180" t="s">
        <v>416</v>
      </c>
      <c r="GP180" t="s">
        <v>313</v>
      </c>
      <c r="GQ180">
        <v>2121.9140000000002</v>
      </c>
      <c r="GR180" t="s">
        <v>530</v>
      </c>
      <c r="GU180" t="s">
        <v>313</v>
      </c>
      <c r="GV180">
        <v>488.24700000000001</v>
      </c>
      <c r="GW180" t="s">
        <v>313</v>
      </c>
      <c r="GZ180" t="s">
        <v>313</v>
      </c>
      <c r="HA180">
        <v>14838.308999999999</v>
      </c>
      <c r="HB180" t="s">
        <v>339</v>
      </c>
      <c r="HE180" t="s">
        <v>313</v>
      </c>
      <c r="HF180">
        <v>2149.9349999999999</v>
      </c>
      <c r="HG180" t="s">
        <v>328</v>
      </c>
      <c r="HJ180" t="s">
        <v>313</v>
      </c>
      <c r="HK180">
        <v>2072.0709999999999</v>
      </c>
      <c r="HL180" t="s">
        <v>328</v>
      </c>
      <c r="HO180" t="s">
        <v>313</v>
      </c>
      <c r="HP180">
        <v>1727.259</v>
      </c>
      <c r="HQ180" t="s">
        <v>328</v>
      </c>
      <c r="HT180" t="s">
        <v>313</v>
      </c>
      <c r="HU180">
        <v>18082.048999999999</v>
      </c>
      <c r="HV180" t="s">
        <v>340</v>
      </c>
      <c r="HY180" t="s">
        <v>313</v>
      </c>
      <c r="HZ180">
        <v>3310.58</v>
      </c>
      <c r="IA180" t="s">
        <v>531</v>
      </c>
      <c r="ID180" t="s">
        <v>313</v>
      </c>
      <c r="IE180">
        <v>2552.9850000000001</v>
      </c>
      <c r="IF180" t="s">
        <v>306</v>
      </c>
      <c r="II180" t="s">
        <v>313</v>
      </c>
      <c r="IJ180">
        <v>0</v>
      </c>
      <c r="IK180" t="s">
        <v>2332</v>
      </c>
      <c r="IN180" t="s">
        <v>313</v>
      </c>
    </row>
    <row r="181" spans="1:248">
      <c r="A181">
        <v>175</v>
      </c>
      <c r="B181" t="s">
        <v>1524</v>
      </c>
      <c r="C181" t="s">
        <v>1525</v>
      </c>
      <c r="D181" t="s">
        <v>1526</v>
      </c>
      <c r="E181" t="s">
        <v>1527</v>
      </c>
      <c r="F181" t="s">
        <v>1528</v>
      </c>
      <c r="G181" t="s">
        <v>522</v>
      </c>
      <c r="H181" t="s">
        <v>1316</v>
      </c>
      <c r="I181" t="s">
        <v>313</v>
      </c>
      <c r="J181" t="s">
        <v>313</v>
      </c>
      <c r="K181" t="s">
        <v>346</v>
      </c>
      <c r="L181" t="s">
        <v>313</v>
      </c>
      <c r="M181">
        <v>179</v>
      </c>
      <c r="N181">
        <v>4961.125</v>
      </c>
      <c r="O181" t="s">
        <v>314</v>
      </c>
      <c r="R181" t="s">
        <v>313</v>
      </c>
      <c r="S181">
        <v>5153.8310000000001</v>
      </c>
      <c r="T181" t="s">
        <v>315</v>
      </c>
      <c r="W181" t="s">
        <v>313</v>
      </c>
      <c r="X181">
        <v>189.679</v>
      </c>
      <c r="Y181" t="s">
        <v>316</v>
      </c>
      <c r="AB181" t="s">
        <v>313</v>
      </c>
      <c r="AC181">
        <v>0</v>
      </c>
      <c r="AD181" t="s">
        <v>317</v>
      </c>
      <c r="AE181">
        <v>28.195</v>
      </c>
      <c r="AF181">
        <v>22092.2</v>
      </c>
      <c r="AG181" t="s">
        <v>317</v>
      </c>
      <c r="AH181">
        <v>0</v>
      </c>
      <c r="AI181" t="s">
        <v>318</v>
      </c>
      <c r="AJ181">
        <v>71.805000000000007</v>
      </c>
      <c r="AK181">
        <v>56261.612000000001</v>
      </c>
      <c r="AL181" t="s">
        <v>318</v>
      </c>
      <c r="AM181">
        <v>208.05799999999999</v>
      </c>
      <c r="AN181" t="s">
        <v>319</v>
      </c>
      <c r="AQ181" t="s">
        <v>313</v>
      </c>
      <c r="AR181">
        <v>1565.509</v>
      </c>
      <c r="AS181" t="s">
        <v>320</v>
      </c>
      <c r="AV181" t="s">
        <v>313</v>
      </c>
      <c r="AW181">
        <v>420.59899999999999</v>
      </c>
      <c r="AX181" t="s">
        <v>354</v>
      </c>
      <c r="BA181" t="s">
        <v>313</v>
      </c>
      <c r="BB181">
        <v>0</v>
      </c>
      <c r="BC181" t="s">
        <v>322</v>
      </c>
      <c r="BD181">
        <v>32.840000000000003</v>
      </c>
      <c r="BE181">
        <v>25731.381000000001</v>
      </c>
      <c r="BF181" t="s">
        <v>322</v>
      </c>
      <c r="BG181">
        <v>196.73599999999999</v>
      </c>
      <c r="BH181" t="s">
        <v>1529</v>
      </c>
      <c r="BK181" t="s">
        <v>313</v>
      </c>
      <c r="BL181">
        <v>1635.4749999999999</v>
      </c>
      <c r="BM181" t="s">
        <v>404</v>
      </c>
      <c r="BP181" t="s">
        <v>313</v>
      </c>
      <c r="BQ181">
        <v>2224.473</v>
      </c>
      <c r="BR181" t="s">
        <v>325</v>
      </c>
      <c r="BU181" t="s">
        <v>313</v>
      </c>
      <c r="BV181">
        <v>50.537999999999997</v>
      </c>
      <c r="BW181" t="s">
        <v>326</v>
      </c>
      <c r="BZ181" t="s">
        <v>313</v>
      </c>
      <c r="CA181">
        <v>320.51900000000001</v>
      </c>
      <c r="CB181" t="s">
        <v>393</v>
      </c>
      <c r="CE181" t="s">
        <v>313</v>
      </c>
      <c r="CF181">
        <v>0</v>
      </c>
      <c r="CG181" t="s">
        <v>328</v>
      </c>
      <c r="CH181">
        <v>18.37</v>
      </c>
      <c r="CI181">
        <v>14393.624</v>
      </c>
      <c r="CJ181" t="s">
        <v>328</v>
      </c>
      <c r="CK181">
        <v>1558.1089999999999</v>
      </c>
      <c r="CL181" t="s">
        <v>328</v>
      </c>
      <c r="CO181" t="s">
        <v>313</v>
      </c>
      <c r="CP181">
        <v>374.983</v>
      </c>
      <c r="CQ181" t="s">
        <v>383</v>
      </c>
      <c r="CT181" t="s">
        <v>313</v>
      </c>
      <c r="CU181">
        <v>295.34100000000001</v>
      </c>
      <c r="CV181" t="s">
        <v>313</v>
      </c>
      <c r="CY181" t="s">
        <v>313</v>
      </c>
      <c r="CZ181">
        <v>85.515000000000001</v>
      </c>
      <c r="DA181" t="s">
        <v>313</v>
      </c>
      <c r="DD181" t="s">
        <v>313</v>
      </c>
      <c r="DE181">
        <v>410.137</v>
      </c>
      <c r="DF181" t="s">
        <v>330</v>
      </c>
      <c r="DI181" t="s">
        <v>313</v>
      </c>
      <c r="DJ181">
        <v>2388.77</v>
      </c>
      <c r="DK181" t="s">
        <v>306</v>
      </c>
      <c r="DN181" t="s">
        <v>313</v>
      </c>
      <c r="DO181">
        <v>1486.894</v>
      </c>
      <c r="DP181" t="s">
        <v>321</v>
      </c>
      <c r="DS181" t="s">
        <v>313</v>
      </c>
      <c r="DT181">
        <v>0</v>
      </c>
      <c r="DU181" t="s">
        <v>332</v>
      </c>
      <c r="DV181">
        <v>100</v>
      </c>
      <c r="DW181">
        <v>78353.812000000005</v>
      </c>
      <c r="DX181" t="s">
        <v>332</v>
      </c>
      <c r="DY181">
        <v>117.295</v>
      </c>
      <c r="DZ181" t="s">
        <v>328</v>
      </c>
      <c r="EC181" t="s">
        <v>313</v>
      </c>
      <c r="ED181">
        <v>2452.578</v>
      </c>
      <c r="EE181" t="s">
        <v>306</v>
      </c>
      <c r="EH181" t="s">
        <v>313</v>
      </c>
      <c r="EI181">
        <v>80.295000000000002</v>
      </c>
      <c r="EJ181" t="s">
        <v>333</v>
      </c>
      <c r="EM181" t="s">
        <v>313</v>
      </c>
      <c r="EN181">
        <v>3286.636</v>
      </c>
      <c r="EO181" t="s">
        <v>394</v>
      </c>
      <c r="ER181" t="s">
        <v>313</v>
      </c>
      <c r="ES181">
        <v>766.97900000000004</v>
      </c>
      <c r="ET181" t="s">
        <v>313</v>
      </c>
      <c r="EW181" t="s">
        <v>313</v>
      </c>
      <c r="EX181">
        <v>2693.982</v>
      </c>
      <c r="EY181" t="s">
        <v>313</v>
      </c>
      <c r="FB181" t="s">
        <v>313</v>
      </c>
      <c r="FC181">
        <v>2906.3330000000001</v>
      </c>
      <c r="FD181" t="s">
        <v>335</v>
      </c>
      <c r="FG181" t="s">
        <v>313</v>
      </c>
      <c r="FH181">
        <v>2063.9659999999999</v>
      </c>
      <c r="FI181" t="s">
        <v>328</v>
      </c>
      <c r="FL181" t="s">
        <v>313</v>
      </c>
      <c r="FM181">
        <v>753.02300000000002</v>
      </c>
      <c r="FN181" t="s">
        <v>328</v>
      </c>
      <c r="FQ181" t="s">
        <v>313</v>
      </c>
      <c r="FR181">
        <v>615.48699999999997</v>
      </c>
      <c r="FS181" t="s">
        <v>306</v>
      </c>
      <c r="FV181" t="s">
        <v>313</v>
      </c>
      <c r="FW181">
        <v>238.70699999999999</v>
      </c>
      <c r="FX181" t="s">
        <v>328</v>
      </c>
      <c r="GA181" t="s">
        <v>313</v>
      </c>
      <c r="GB181">
        <v>1672.4639999999999</v>
      </c>
      <c r="GC181" t="s">
        <v>395</v>
      </c>
      <c r="GF181" t="s">
        <v>313</v>
      </c>
      <c r="GG181">
        <v>9329.4259999999995</v>
      </c>
      <c r="GH181" t="s">
        <v>328</v>
      </c>
      <c r="GK181" t="s">
        <v>313</v>
      </c>
      <c r="GL181">
        <v>337.72</v>
      </c>
      <c r="GM181" t="s">
        <v>384</v>
      </c>
      <c r="GP181" t="s">
        <v>313</v>
      </c>
      <c r="GQ181">
        <v>2186.0549999999998</v>
      </c>
      <c r="GR181" t="s">
        <v>365</v>
      </c>
      <c r="GU181" t="s">
        <v>313</v>
      </c>
      <c r="GV181">
        <v>81.438000000000002</v>
      </c>
      <c r="GW181" t="s">
        <v>313</v>
      </c>
      <c r="GZ181" t="s">
        <v>313</v>
      </c>
      <c r="HA181">
        <v>16100.797</v>
      </c>
      <c r="HB181" t="s">
        <v>339</v>
      </c>
      <c r="HE181" t="s">
        <v>313</v>
      </c>
      <c r="HF181">
        <v>2411.2179999999998</v>
      </c>
      <c r="HG181" t="s">
        <v>328</v>
      </c>
      <c r="HJ181" t="s">
        <v>313</v>
      </c>
      <c r="HK181">
        <v>2524.1439999999998</v>
      </c>
      <c r="HL181" t="s">
        <v>328</v>
      </c>
      <c r="HO181" t="s">
        <v>313</v>
      </c>
      <c r="HP181">
        <v>0</v>
      </c>
      <c r="HQ181" t="s">
        <v>328</v>
      </c>
      <c r="HR181">
        <v>100</v>
      </c>
      <c r="HS181">
        <v>78353.812000000005</v>
      </c>
      <c r="HT181" t="s">
        <v>328</v>
      </c>
      <c r="HU181">
        <v>14293.903</v>
      </c>
      <c r="HV181" t="s">
        <v>340</v>
      </c>
      <c r="HY181" t="s">
        <v>313</v>
      </c>
      <c r="HZ181">
        <v>932.05600000000004</v>
      </c>
      <c r="IA181" t="s">
        <v>327</v>
      </c>
      <c r="ID181" t="s">
        <v>313</v>
      </c>
      <c r="IE181">
        <v>0</v>
      </c>
      <c r="IF181" t="s">
        <v>306</v>
      </c>
      <c r="IG181">
        <v>100</v>
      </c>
      <c r="IH181">
        <v>78353.812000000005</v>
      </c>
      <c r="II181" t="s">
        <v>306</v>
      </c>
      <c r="IJ181">
        <v>0</v>
      </c>
      <c r="IK181" t="s">
        <v>2332</v>
      </c>
      <c r="IL181">
        <v>32.072000000000003</v>
      </c>
      <c r="IM181">
        <v>25129.644</v>
      </c>
      <c r="IN181" t="s">
        <v>2332</v>
      </c>
    </row>
    <row r="182" spans="1:248">
      <c r="A182">
        <v>177</v>
      </c>
      <c r="B182" t="s">
        <v>1530</v>
      </c>
      <c r="C182" t="s">
        <v>1531</v>
      </c>
      <c r="D182" t="s">
        <v>1532</v>
      </c>
      <c r="E182" t="s">
        <v>1533</v>
      </c>
      <c r="F182" t="s">
        <v>1534</v>
      </c>
      <c r="G182" t="s">
        <v>522</v>
      </c>
      <c r="H182" t="s">
        <v>1328</v>
      </c>
      <c r="I182" t="s">
        <v>1535</v>
      </c>
      <c r="J182" t="s">
        <v>313</v>
      </c>
      <c r="K182" t="s">
        <v>313</v>
      </c>
      <c r="L182" t="s">
        <v>313</v>
      </c>
      <c r="M182">
        <v>180</v>
      </c>
      <c r="N182">
        <v>12296.385</v>
      </c>
      <c r="O182" t="s">
        <v>314</v>
      </c>
      <c r="R182" t="s">
        <v>313</v>
      </c>
      <c r="S182">
        <v>334.99099999999999</v>
      </c>
      <c r="T182" t="s">
        <v>315</v>
      </c>
      <c r="W182" t="s">
        <v>313</v>
      </c>
      <c r="X182">
        <v>0</v>
      </c>
      <c r="Y182" t="s">
        <v>316</v>
      </c>
      <c r="Z182">
        <v>100</v>
      </c>
      <c r="AA182">
        <v>19398.3</v>
      </c>
      <c r="AB182" t="s">
        <v>316</v>
      </c>
      <c r="AC182">
        <v>6773.491</v>
      </c>
      <c r="AD182" t="s">
        <v>317</v>
      </c>
      <c r="AG182" t="s">
        <v>313</v>
      </c>
      <c r="AH182">
        <v>2481.875</v>
      </c>
      <c r="AI182" t="s">
        <v>600</v>
      </c>
      <c r="AL182" t="s">
        <v>313</v>
      </c>
      <c r="AM182">
        <v>2259.6039999999998</v>
      </c>
      <c r="AN182" t="s">
        <v>319</v>
      </c>
      <c r="AQ182" t="s">
        <v>313</v>
      </c>
      <c r="AR182">
        <v>3557.9810000000002</v>
      </c>
      <c r="AS182" t="s">
        <v>526</v>
      </c>
      <c r="AV182" t="s">
        <v>313</v>
      </c>
      <c r="AW182">
        <v>2798.2649999999999</v>
      </c>
      <c r="AX182" t="s">
        <v>306</v>
      </c>
      <c r="BA182" t="s">
        <v>313</v>
      </c>
      <c r="BB182">
        <v>310.54300000000001</v>
      </c>
      <c r="BC182" t="s">
        <v>322</v>
      </c>
      <c r="BF182" t="s">
        <v>313</v>
      </c>
      <c r="BG182">
        <v>85.65</v>
      </c>
      <c r="BH182" t="s">
        <v>1536</v>
      </c>
      <c r="BK182" t="s">
        <v>313</v>
      </c>
      <c r="BL182">
        <v>3558.386</v>
      </c>
      <c r="BM182" t="s">
        <v>540</v>
      </c>
      <c r="BP182" t="s">
        <v>313</v>
      </c>
      <c r="BQ182">
        <v>4740.6660000000002</v>
      </c>
      <c r="BR182" t="s">
        <v>374</v>
      </c>
      <c r="BU182" t="s">
        <v>313</v>
      </c>
      <c r="BV182">
        <v>3710.52</v>
      </c>
      <c r="BW182" t="s">
        <v>541</v>
      </c>
      <c r="BZ182" t="s">
        <v>313</v>
      </c>
      <c r="CA182">
        <v>2815.7730000000001</v>
      </c>
      <c r="CB182" t="s">
        <v>561</v>
      </c>
      <c r="CE182" t="s">
        <v>313</v>
      </c>
      <c r="CF182">
        <v>311.13099999999997</v>
      </c>
      <c r="CG182" t="s">
        <v>328</v>
      </c>
      <c r="CJ182" t="s">
        <v>313</v>
      </c>
      <c r="CK182">
        <v>3385.549</v>
      </c>
      <c r="CL182" t="s">
        <v>328</v>
      </c>
      <c r="CO182" t="s">
        <v>313</v>
      </c>
      <c r="CP182">
        <v>2633.5320000000002</v>
      </c>
      <c r="CQ182" t="s">
        <v>528</v>
      </c>
      <c r="CT182" t="s">
        <v>313</v>
      </c>
      <c r="CU182">
        <v>3864.375</v>
      </c>
      <c r="CV182" t="s">
        <v>313</v>
      </c>
      <c r="CY182" t="s">
        <v>313</v>
      </c>
      <c r="CZ182">
        <v>4260.0360000000001</v>
      </c>
      <c r="DA182" t="s">
        <v>313</v>
      </c>
      <c r="DD182" t="s">
        <v>313</v>
      </c>
      <c r="DE182">
        <v>0</v>
      </c>
      <c r="DF182" t="s">
        <v>347</v>
      </c>
      <c r="DG182">
        <v>0</v>
      </c>
      <c r="DH182">
        <v>3.0000000000000001E-3</v>
      </c>
      <c r="DI182" t="s">
        <v>347</v>
      </c>
      <c r="DJ182">
        <v>4625.4709999999995</v>
      </c>
      <c r="DK182" t="s">
        <v>341</v>
      </c>
      <c r="DN182" t="s">
        <v>313</v>
      </c>
      <c r="DO182">
        <v>438.83100000000002</v>
      </c>
      <c r="DP182" t="s">
        <v>418</v>
      </c>
      <c r="DS182" t="s">
        <v>313</v>
      </c>
      <c r="DT182">
        <v>0</v>
      </c>
      <c r="DU182" t="s">
        <v>332</v>
      </c>
      <c r="DV182">
        <v>98.215999999999994</v>
      </c>
      <c r="DW182">
        <v>19052.264999999999</v>
      </c>
      <c r="DX182" t="s">
        <v>332</v>
      </c>
      <c r="DY182">
        <v>4221.8770000000004</v>
      </c>
      <c r="DZ182" t="s">
        <v>328</v>
      </c>
      <c r="EC182" t="s">
        <v>313</v>
      </c>
      <c r="ED182">
        <v>9619.2379999999994</v>
      </c>
      <c r="EE182" t="s">
        <v>306</v>
      </c>
      <c r="EH182" t="s">
        <v>313</v>
      </c>
      <c r="EI182">
        <v>250.435</v>
      </c>
      <c r="EJ182" t="s">
        <v>333</v>
      </c>
      <c r="EM182" t="s">
        <v>313</v>
      </c>
      <c r="EN182">
        <v>4149.2610000000004</v>
      </c>
      <c r="EO182" t="s">
        <v>494</v>
      </c>
      <c r="ER182" t="s">
        <v>313</v>
      </c>
      <c r="ES182">
        <v>2606.0610000000001</v>
      </c>
      <c r="ET182" t="s">
        <v>313</v>
      </c>
      <c r="EW182" t="s">
        <v>313</v>
      </c>
      <c r="EX182">
        <v>4371.6909999999998</v>
      </c>
      <c r="EY182" t="s">
        <v>313</v>
      </c>
      <c r="FB182" t="s">
        <v>313</v>
      </c>
      <c r="FC182">
        <v>6941.8050000000003</v>
      </c>
      <c r="FD182" t="s">
        <v>335</v>
      </c>
      <c r="FG182" t="s">
        <v>313</v>
      </c>
      <c r="FH182">
        <v>8779.0310000000009</v>
      </c>
      <c r="FI182" t="s">
        <v>328</v>
      </c>
      <c r="FL182" t="s">
        <v>313</v>
      </c>
      <c r="FM182">
        <v>2438.489</v>
      </c>
      <c r="FN182" t="s">
        <v>328</v>
      </c>
      <c r="FQ182" t="s">
        <v>313</v>
      </c>
      <c r="FR182">
        <v>450.06900000000002</v>
      </c>
      <c r="FS182" t="s">
        <v>349</v>
      </c>
      <c r="FV182" t="s">
        <v>313</v>
      </c>
      <c r="FW182">
        <v>136.56700000000001</v>
      </c>
      <c r="FX182" t="s">
        <v>328</v>
      </c>
      <c r="GA182" t="s">
        <v>313</v>
      </c>
      <c r="GB182">
        <v>3725.8969999999999</v>
      </c>
      <c r="GC182" t="s">
        <v>529</v>
      </c>
      <c r="GF182" t="s">
        <v>313</v>
      </c>
      <c r="GG182">
        <v>4697.9470000000001</v>
      </c>
      <c r="GH182" t="s">
        <v>328</v>
      </c>
      <c r="GK182" t="s">
        <v>313</v>
      </c>
      <c r="GL182">
        <v>3842.41</v>
      </c>
      <c r="GM182" t="s">
        <v>416</v>
      </c>
      <c r="GP182" t="s">
        <v>313</v>
      </c>
      <c r="GQ182">
        <v>4383.009</v>
      </c>
      <c r="GR182" t="s">
        <v>530</v>
      </c>
      <c r="GU182" t="s">
        <v>313</v>
      </c>
      <c r="GV182">
        <v>0</v>
      </c>
      <c r="GW182" t="s">
        <v>313</v>
      </c>
      <c r="GX182">
        <v>3.6999999999999998E-2</v>
      </c>
      <c r="GY182">
        <v>7.274</v>
      </c>
      <c r="GZ182" t="s">
        <v>313</v>
      </c>
      <c r="HA182">
        <v>14855.208000000001</v>
      </c>
      <c r="HB182" t="s">
        <v>339</v>
      </c>
      <c r="HE182" t="s">
        <v>313</v>
      </c>
      <c r="HF182">
        <v>2590.297</v>
      </c>
      <c r="HG182" t="s">
        <v>328</v>
      </c>
      <c r="HJ182" t="s">
        <v>313</v>
      </c>
      <c r="HK182">
        <v>4346.7110000000002</v>
      </c>
      <c r="HL182" t="s">
        <v>328</v>
      </c>
      <c r="HO182" t="s">
        <v>313</v>
      </c>
      <c r="HP182">
        <v>238.97</v>
      </c>
      <c r="HQ182" t="s">
        <v>328</v>
      </c>
      <c r="HT182" t="s">
        <v>313</v>
      </c>
      <c r="HU182">
        <v>19877.982</v>
      </c>
      <c r="HV182" t="s">
        <v>340</v>
      </c>
      <c r="HY182" t="s">
        <v>313</v>
      </c>
      <c r="HZ182">
        <v>2229.1179999999999</v>
      </c>
      <c r="IA182" t="s">
        <v>531</v>
      </c>
      <c r="ID182" t="s">
        <v>313</v>
      </c>
      <c r="IE182">
        <v>4780.0529999999999</v>
      </c>
      <c r="IF182" t="s">
        <v>306</v>
      </c>
      <c r="II182" t="s">
        <v>313</v>
      </c>
      <c r="IJ182">
        <v>113.032</v>
      </c>
      <c r="IK182" t="s">
        <v>2332</v>
      </c>
      <c r="IN182" t="s">
        <v>313</v>
      </c>
    </row>
    <row r="183" spans="1:248">
      <c r="A183">
        <v>179</v>
      </c>
      <c r="B183" t="s">
        <v>1537</v>
      </c>
      <c r="C183" t="s">
        <v>1538</v>
      </c>
      <c r="D183" t="s">
        <v>1539</v>
      </c>
      <c r="E183" t="s">
        <v>1540</v>
      </c>
      <c r="F183" t="s">
        <v>1541</v>
      </c>
      <c r="G183" t="s">
        <v>522</v>
      </c>
      <c r="H183" t="s">
        <v>1352</v>
      </c>
      <c r="I183" t="s">
        <v>313</v>
      </c>
      <c r="J183" t="s">
        <v>313</v>
      </c>
      <c r="K183" t="s">
        <v>346</v>
      </c>
      <c r="L183" t="s">
        <v>313</v>
      </c>
      <c r="M183">
        <v>181</v>
      </c>
      <c r="N183">
        <v>11112.315000000001</v>
      </c>
      <c r="O183" t="s">
        <v>314</v>
      </c>
      <c r="R183" t="s">
        <v>313</v>
      </c>
      <c r="S183">
        <v>878.38300000000004</v>
      </c>
      <c r="T183" t="s">
        <v>410</v>
      </c>
      <c r="W183" t="s">
        <v>313</v>
      </c>
      <c r="X183">
        <v>0</v>
      </c>
      <c r="Y183" t="s">
        <v>316</v>
      </c>
      <c r="Z183">
        <v>100</v>
      </c>
      <c r="AA183">
        <v>4272.835</v>
      </c>
      <c r="AB183" t="s">
        <v>316</v>
      </c>
      <c r="AC183">
        <v>5671.0540000000001</v>
      </c>
      <c r="AD183" t="s">
        <v>524</v>
      </c>
      <c r="AG183" t="s">
        <v>313</v>
      </c>
      <c r="AH183">
        <v>1970.2349999999999</v>
      </c>
      <c r="AI183" t="s">
        <v>525</v>
      </c>
      <c r="AL183" t="s">
        <v>313</v>
      </c>
      <c r="AM183">
        <v>1472.338</v>
      </c>
      <c r="AN183" t="s">
        <v>319</v>
      </c>
      <c r="AQ183" t="s">
        <v>313</v>
      </c>
      <c r="AR183">
        <v>3056.1219999999998</v>
      </c>
      <c r="AS183" t="s">
        <v>526</v>
      </c>
      <c r="AV183" t="s">
        <v>313</v>
      </c>
      <c r="AW183">
        <v>2558.7649999999999</v>
      </c>
      <c r="AX183" t="s">
        <v>366</v>
      </c>
      <c r="BA183" t="s">
        <v>313</v>
      </c>
      <c r="BB183">
        <v>1278.0350000000001</v>
      </c>
      <c r="BC183" t="s">
        <v>322</v>
      </c>
      <c r="BF183" t="s">
        <v>313</v>
      </c>
      <c r="BG183">
        <v>23.068999999999999</v>
      </c>
      <c r="BH183" t="s">
        <v>1542</v>
      </c>
      <c r="BK183" t="s">
        <v>313</v>
      </c>
      <c r="BL183">
        <v>4228.2240000000002</v>
      </c>
      <c r="BM183" t="s">
        <v>449</v>
      </c>
      <c r="BP183" t="s">
        <v>313</v>
      </c>
      <c r="BQ183">
        <v>4575.2219999999998</v>
      </c>
      <c r="BR183" t="s">
        <v>374</v>
      </c>
      <c r="BU183" t="s">
        <v>313</v>
      </c>
      <c r="BV183">
        <v>4094.6390000000001</v>
      </c>
      <c r="BW183" t="s">
        <v>509</v>
      </c>
      <c r="BZ183" t="s">
        <v>313</v>
      </c>
      <c r="CA183">
        <v>1993.3040000000001</v>
      </c>
      <c r="CB183" t="s">
        <v>414</v>
      </c>
      <c r="CE183" t="s">
        <v>313</v>
      </c>
      <c r="CF183">
        <v>452.226</v>
      </c>
      <c r="CG183" t="s">
        <v>328</v>
      </c>
      <c r="CJ183" t="s">
        <v>313</v>
      </c>
      <c r="CK183">
        <v>4741.3050000000003</v>
      </c>
      <c r="CL183" t="s">
        <v>328</v>
      </c>
      <c r="CO183" t="s">
        <v>313</v>
      </c>
      <c r="CP183">
        <v>1348.538</v>
      </c>
      <c r="CQ183" t="s">
        <v>528</v>
      </c>
      <c r="CT183" t="s">
        <v>313</v>
      </c>
      <c r="CU183">
        <v>4104.5829999999996</v>
      </c>
      <c r="CV183" t="s">
        <v>313</v>
      </c>
      <c r="CY183" t="s">
        <v>313</v>
      </c>
      <c r="CZ183">
        <v>4143.0159999999996</v>
      </c>
      <c r="DA183" t="s">
        <v>313</v>
      </c>
      <c r="DD183" t="s">
        <v>313</v>
      </c>
      <c r="DE183">
        <v>239.989</v>
      </c>
      <c r="DF183" t="s">
        <v>347</v>
      </c>
      <c r="DI183" t="s">
        <v>313</v>
      </c>
      <c r="DJ183">
        <v>4508.5940000000001</v>
      </c>
      <c r="DK183" t="s">
        <v>306</v>
      </c>
      <c r="DN183" t="s">
        <v>313</v>
      </c>
      <c r="DO183">
        <v>1610.537</v>
      </c>
      <c r="DP183" t="s">
        <v>418</v>
      </c>
      <c r="DS183" t="s">
        <v>313</v>
      </c>
      <c r="DT183">
        <v>0</v>
      </c>
      <c r="DU183" t="s">
        <v>332</v>
      </c>
      <c r="DV183">
        <v>100</v>
      </c>
      <c r="DW183">
        <v>4272.835</v>
      </c>
      <c r="DX183" t="s">
        <v>332</v>
      </c>
      <c r="DY183">
        <v>4507.933</v>
      </c>
      <c r="DZ183" t="s">
        <v>328</v>
      </c>
      <c r="EC183" t="s">
        <v>313</v>
      </c>
      <c r="ED183">
        <v>9105.4089999999997</v>
      </c>
      <c r="EE183" t="s">
        <v>306</v>
      </c>
      <c r="EH183" t="s">
        <v>313</v>
      </c>
      <c r="EI183">
        <v>553.55999999999995</v>
      </c>
      <c r="EJ183" t="s">
        <v>333</v>
      </c>
      <c r="EM183" t="s">
        <v>313</v>
      </c>
      <c r="EN183">
        <v>4416.0590000000002</v>
      </c>
      <c r="EO183" t="s">
        <v>394</v>
      </c>
      <c r="ER183" t="s">
        <v>313</v>
      </c>
      <c r="ES183">
        <v>2376.1689999999999</v>
      </c>
      <c r="ET183" t="s">
        <v>313</v>
      </c>
      <c r="EW183" t="s">
        <v>313</v>
      </c>
      <c r="EX183">
        <v>4436.857</v>
      </c>
      <c r="EY183" t="s">
        <v>313</v>
      </c>
      <c r="FB183" t="s">
        <v>313</v>
      </c>
      <c r="FC183">
        <v>4453.8270000000002</v>
      </c>
      <c r="FD183" t="s">
        <v>335</v>
      </c>
      <c r="FG183" t="s">
        <v>313</v>
      </c>
      <c r="FH183">
        <v>8627.527</v>
      </c>
      <c r="FI183" t="s">
        <v>328</v>
      </c>
      <c r="FL183" t="s">
        <v>313</v>
      </c>
      <c r="FM183">
        <v>48.642000000000003</v>
      </c>
      <c r="FN183" t="s">
        <v>328</v>
      </c>
      <c r="FQ183" t="s">
        <v>313</v>
      </c>
      <c r="FR183">
        <v>1610.117</v>
      </c>
      <c r="FS183" t="s">
        <v>349</v>
      </c>
      <c r="FV183" t="s">
        <v>313</v>
      </c>
      <c r="FW183">
        <v>1017.062</v>
      </c>
      <c r="FX183" t="s">
        <v>328</v>
      </c>
      <c r="GA183" t="s">
        <v>313</v>
      </c>
      <c r="GB183">
        <v>4979.58</v>
      </c>
      <c r="GC183" t="s">
        <v>529</v>
      </c>
      <c r="GF183" t="s">
        <v>313</v>
      </c>
      <c r="GG183">
        <v>7721.1540000000005</v>
      </c>
      <c r="GH183" t="s">
        <v>328</v>
      </c>
      <c r="GK183" t="s">
        <v>313</v>
      </c>
      <c r="GL183">
        <v>1993.0050000000001</v>
      </c>
      <c r="GM183" t="s">
        <v>416</v>
      </c>
      <c r="GP183" t="s">
        <v>313</v>
      </c>
      <c r="GQ183">
        <v>4289.3220000000001</v>
      </c>
      <c r="GR183" t="s">
        <v>510</v>
      </c>
      <c r="GU183" t="s">
        <v>313</v>
      </c>
      <c r="GV183">
        <v>884.97500000000002</v>
      </c>
      <c r="GW183" t="s">
        <v>313</v>
      </c>
      <c r="GZ183" t="s">
        <v>313</v>
      </c>
      <c r="HA183">
        <v>12206.723</v>
      </c>
      <c r="HB183" t="s">
        <v>339</v>
      </c>
      <c r="HE183" t="s">
        <v>313</v>
      </c>
      <c r="HF183">
        <v>702.68200000000002</v>
      </c>
      <c r="HG183" t="s">
        <v>328</v>
      </c>
      <c r="HJ183" t="s">
        <v>313</v>
      </c>
      <c r="HK183">
        <v>4189.4170000000004</v>
      </c>
      <c r="HL183" t="s">
        <v>328</v>
      </c>
      <c r="HO183" t="s">
        <v>313</v>
      </c>
      <c r="HP183">
        <v>558.798</v>
      </c>
      <c r="HQ183" t="s">
        <v>328</v>
      </c>
      <c r="HT183" t="s">
        <v>313</v>
      </c>
      <c r="HU183">
        <v>20578.657999999999</v>
      </c>
      <c r="HV183" t="s">
        <v>340</v>
      </c>
      <c r="HY183" t="s">
        <v>313</v>
      </c>
      <c r="HZ183">
        <v>1452.5830000000001</v>
      </c>
      <c r="IA183" t="s">
        <v>531</v>
      </c>
      <c r="ID183" t="s">
        <v>313</v>
      </c>
      <c r="IE183">
        <v>4785.1949999999997</v>
      </c>
      <c r="IF183" t="s">
        <v>306</v>
      </c>
      <c r="II183" t="s">
        <v>313</v>
      </c>
      <c r="IJ183">
        <v>70.91</v>
      </c>
      <c r="IK183" t="s">
        <v>2332</v>
      </c>
      <c r="IN183" t="s">
        <v>313</v>
      </c>
    </row>
    <row r="184" spans="1:248">
      <c r="A184">
        <v>221</v>
      </c>
      <c r="B184" t="s">
        <v>1543</v>
      </c>
      <c r="C184" t="s">
        <v>1544</v>
      </c>
      <c r="D184" t="s">
        <v>1545</v>
      </c>
      <c r="E184" t="s">
        <v>1546</v>
      </c>
      <c r="F184" t="s">
        <v>1547</v>
      </c>
      <c r="G184" t="s">
        <v>311</v>
      </c>
      <c r="H184" t="s">
        <v>1548</v>
      </c>
      <c r="I184" t="s">
        <v>313</v>
      </c>
      <c r="J184" t="s">
        <v>313</v>
      </c>
      <c r="K184" t="s">
        <v>346</v>
      </c>
      <c r="L184" t="s">
        <v>346</v>
      </c>
      <c r="M184">
        <v>182</v>
      </c>
      <c r="N184">
        <v>4992.1530000000002</v>
      </c>
      <c r="O184" t="s">
        <v>314</v>
      </c>
      <c r="R184" t="s">
        <v>313</v>
      </c>
      <c r="S184">
        <v>6537.6940000000004</v>
      </c>
      <c r="T184" t="s">
        <v>360</v>
      </c>
      <c r="W184" t="s">
        <v>313</v>
      </c>
      <c r="X184">
        <v>0</v>
      </c>
      <c r="Y184" t="s">
        <v>316</v>
      </c>
      <c r="Z184">
        <v>100</v>
      </c>
      <c r="AA184">
        <v>87043.633000000002</v>
      </c>
      <c r="AB184" t="s">
        <v>316</v>
      </c>
      <c r="AC184">
        <v>4832.3649999999998</v>
      </c>
      <c r="AD184" t="s">
        <v>317</v>
      </c>
      <c r="AG184" t="s">
        <v>313</v>
      </c>
      <c r="AH184">
        <v>1369.355</v>
      </c>
      <c r="AI184" t="s">
        <v>318</v>
      </c>
      <c r="AL184" t="s">
        <v>313</v>
      </c>
      <c r="AM184">
        <v>2406.65</v>
      </c>
      <c r="AN184" t="s">
        <v>372</v>
      </c>
      <c r="AQ184" t="s">
        <v>313</v>
      </c>
      <c r="AR184">
        <v>3244.2710000000002</v>
      </c>
      <c r="AS184" t="s">
        <v>320</v>
      </c>
      <c r="AV184" t="s">
        <v>313</v>
      </c>
      <c r="AW184">
        <v>3452.58</v>
      </c>
      <c r="AX184" t="s">
        <v>321</v>
      </c>
      <c r="BA184" t="s">
        <v>313</v>
      </c>
      <c r="BB184">
        <v>369.29199999999997</v>
      </c>
      <c r="BC184" t="s">
        <v>322</v>
      </c>
      <c r="BF184" t="s">
        <v>313</v>
      </c>
      <c r="BG184">
        <v>26.425999999999998</v>
      </c>
      <c r="BH184" t="s">
        <v>373</v>
      </c>
      <c r="BK184" t="s">
        <v>313</v>
      </c>
      <c r="BL184">
        <v>1205.0830000000001</v>
      </c>
      <c r="BM184" t="s">
        <v>324</v>
      </c>
      <c r="BP184" t="s">
        <v>313</v>
      </c>
      <c r="BQ184">
        <v>5776.8760000000002</v>
      </c>
      <c r="BR184" t="s">
        <v>374</v>
      </c>
      <c r="BU184" t="s">
        <v>313</v>
      </c>
      <c r="BV184">
        <v>4665.299</v>
      </c>
      <c r="BW184" t="s">
        <v>326</v>
      </c>
      <c r="BZ184" t="s">
        <v>313</v>
      </c>
      <c r="CA184">
        <v>257.24299999999999</v>
      </c>
      <c r="CB184" t="s">
        <v>327</v>
      </c>
      <c r="CE184" t="s">
        <v>313</v>
      </c>
      <c r="CF184">
        <v>369.59699999999998</v>
      </c>
      <c r="CG184" t="s">
        <v>328</v>
      </c>
      <c r="CJ184" t="s">
        <v>313</v>
      </c>
      <c r="CK184">
        <v>4811.5659999999998</v>
      </c>
      <c r="CL184" t="s">
        <v>328</v>
      </c>
      <c r="CO184" t="s">
        <v>313</v>
      </c>
      <c r="CP184">
        <v>848.76900000000001</v>
      </c>
      <c r="CQ184" t="s">
        <v>329</v>
      </c>
      <c r="CT184" t="s">
        <v>313</v>
      </c>
      <c r="CU184">
        <v>1267.299</v>
      </c>
      <c r="CV184" t="s">
        <v>313</v>
      </c>
      <c r="CY184" t="s">
        <v>313</v>
      </c>
      <c r="CZ184">
        <v>4380.692</v>
      </c>
      <c r="DA184" t="s">
        <v>313</v>
      </c>
      <c r="DD184" t="s">
        <v>313</v>
      </c>
      <c r="DE184">
        <v>85.852000000000004</v>
      </c>
      <c r="DF184" t="s">
        <v>330</v>
      </c>
      <c r="DI184" t="s">
        <v>313</v>
      </c>
      <c r="DJ184">
        <v>5856.2929999999997</v>
      </c>
      <c r="DK184" t="s">
        <v>306</v>
      </c>
      <c r="DN184" t="s">
        <v>313</v>
      </c>
      <c r="DO184">
        <v>366.904</v>
      </c>
      <c r="DP184" t="s">
        <v>375</v>
      </c>
      <c r="DS184" t="s">
        <v>313</v>
      </c>
      <c r="DT184">
        <v>0</v>
      </c>
      <c r="DU184" t="s">
        <v>332</v>
      </c>
      <c r="DV184">
        <v>100</v>
      </c>
      <c r="DW184">
        <v>87043.633000000002</v>
      </c>
      <c r="DX184" t="s">
        <v>332</v>
      </c>
      <c r="DY184">
        <v>4358.4229999999998</v>
      </c>
      <c r="DZ184" t="s">
        <v>328</v>
      </c>
      <c r="EC184" t="s">
        <v>313</v>
      </c>
      <c r="ED184">
        <v>0</v>
      </c>
      <c r="EE184" t="s">
        <v>306</v>
      </c>
      <c r="EF184">
        <v>100</v>
      </c>
      <c r="EG184">
        <v>87043.633000000002</v>
      </c>
      <c r="EH184" t="s">
        <v>306</v>
      </c>
      <c r="EI184">
        <v>20.373000000000001</v>
      </c>
      <c r="EJ184" t="s">
        <v>333</v>
      </c>
      <c r="EM184" t="s">
        <v>313</v>
      </c>
      <c r="EN184">
        <v>5418.5529999999999</v>
      </c>
      <c r="EO184" t="s">
        <v>334</v>
      </c>
      <c r="ER184" t="s">
        <v>313</v>
      </c>
      <c r="ES184">
        <v>5325.5460000000003</v>
      </c>
      <c r="ET184" t="s">
        <v>313</v>
      </c>
      <c r="EW184" t="s">
        <v>313</v>
      </c>
      <c r="EX184">
        <v>5922.9679999999998</v>
      </c>
      <c r="EY184" t="s">
        <v>313</v>
      </c>
      <c r="FB184" t="s">
        <v>313</v>
      </c>
      <c r="FC184">
        <v>4947.0069999999996</v>
      </c>
      <c r="FD184" t="s">
        <v>376</v>
      </c>
      <c r="FG184" t="s">
        <v>313</v>
      </c>
      <c r="FH184">
        <v>2437.9160000000002</v>
      </c>
      <c r="FI184" t="s">
        <v>328</v>
      </c>
      <c r="FL184" t="s">
        <v>313</v>
      </c>
      <c r="FM184">
        <v>5406.884</v>
      </c>
      <c r="FN184" t="s">
        <v>328</v>
      </c>
      <c r="FQ184" t="s">
        <v>313</v>
      </c>
      <c r="FR184">
        <v>5376.4610000000002</v>
      </c>
      <c r="FS184" t="s">
        <v>306</v>
      </c>
      <c r="FV184" t="s">
        <v>313</v>
      </c>
      <c r="FW184">
        <v>1279.8710000000001</v>
      </c>
      <c r="FX184" t="s">
        <v>328</v>
      </c>
      <c r="GA184" t="s">
        <v>313</v>
      </c>
      <c r="GB184">
        <v>1409.616</v>
      </c>
      <c r="GC184" t="s">
        <v>336</v>
      </c>
      <c r="GF184" t="s">
        <v>313</v>
      </c>
      <c r="GG184">
        <v>9630.61</v>
      </c>
      <c r="GH184" t="s">
        <v>328</v>
      </c>
      <c r="GK184" t="s">
        <v>313</v>
      </c>
      <c r="GL184">
        <v>256.22000000000003</v>
      </c>
      <c r="GM184" t="s">
        <v>337</v>
      </c>
      <c r="GP184" t="s">
        <v>313</v>
      </c>
      <c r="GQ184">
        <v>5851.5559999999996</v>
      </c>
      <c r="GR184" t="s">
        <v>338</v>
      </c>
      <c r="GU184" t="s">
        <v>313</v>
      </c>
      <c r="GV184">
        <v>681.71</v>
      </c>
      <c r="GW184" t="s">
        <v>313</v>
      </c>
      <c r="GZ184" t="s">
        <v>313</v>
      </c>
      <c r="HA184">
        <v>21086.062999999998</v>
      </c>
      <c r="HB184" t="s">
        <v>339</v>
      </c>
      <c r="HE184" t="s">
        <v>313</v>
      </c>
      <c r="HF184">
        <v>2470.4850000000001</v>
      </c>
      <c r="HG184" t="s">
        <v>328</v>
      </c>
      <c r="HJ184" t="s">
        <v>313</v>
      </c>
      <c r="HK184">
        <v>6015.5</v>
      </c>
      <c r="HL184" t="s">
        <v>328</v>
      </c>
      <c r="HO184" t="s">
        <v>313</v>
      </c>
      <c r="HP184">
        <v>225.10499999999999</v>
      </c>
      <c r="HQ184" t="s">
        <v>328</v>
      </c>
      <c r="HT184" t="s">
        <v>313</v>
      </c>
      <c r="HU184">
        <v>9819.3029999999999</v>
      </c>
      <c r="HV184" t="s">
        <v>340</v>
      </c>
      <c r="HY184" t="s">
        <v>313</v>
      </c>
      <c r="HZ184">
        <v>489.27800000000002</v>
      </c>
      <c r="IA184" t="s">
        <v>327</v>
      </c>
      <c r="ID184" t="s">
        <v>313</v>
      </c>
      <c r="IE184">
        <v>0</v>
      </c>
      <c r="IF184" t="s">
        <v>306</v>
      </c>
      <c r="IG184">
        <v>100</v>
      </c>
      <c r="IH184">
        <v>87043.633000000002</v>
      </c>
      <c r="II184" t="s">
        <v>306</v>
      </c>
      <c r="IJ184">
        <v>0</v>
      </c>
      <c r="IK184" t="s">
        <v>2332</v>
      </c>
      <c r="IL184">
        <v>0</v>
      </c>
      <c r="IM184">
        <v>1.2E-2</v>
      </c>
      <c r="IN184" t="s">
        <v>2332</v>
      </c>
    </row>
    <row r="185" spans="1:248">
      <c r="A185">
        <v>222</v>
      </c>
      <c r="B185" t="s">
        <v>1549</v>
      </c>
      <c r="C185" t="s">
        <v>1550</v>
      </c>
      <c r="D185" t="s">
        <v>1551</v>
      </c>
      <c r="E185" t="s">
        <v>1552</v>
      </c>
      <c r="F185" t="s">
        <v>1553</v>
      </c>
      <c r="G185" t="s">
        <v>1554</v>
      </c>
      <c r="H185" t="s">
        <v>1391</v>
      </c>
      <c r="I185" t="s">
        <v>313</v>
      </c>
      <c r="J185" t="s">
        <v>313</v>
      </c>
      <c r="K185" t="s">
        <v>313</v>
      </c>
      <c r="L185" t="s">
        <v>313</v>
      </c>
      <c r="M185">
        <v>183</v>
      </c>
      <c r="N185">
        <v>7667.0450000000001</v>
      </c>
      <c r="O185" t="s">
        <v>314</v>
      </c>
      <c r="R185" t="s">
        <v>313</v>
      </c>
      <c r="S185">
        <v>2161.1869999999999</v>
      </c>
      <c r="T185" t="s">
        <v>315</v>
      </c>
      <c r="W185" t="s">
        <v>313</v>
      </c>
      <c r="X185">
        <v>349.28300000000002</v>
      </c>
      <c r="Y185" t="s">
        <v>316</v>
      </c>
      <c r="AB185" t="s">
        <v>313</v>
      </c>
      <c r="AC185">
        <v>2259.5250000000001</v>
      </c>
      <c r="AD185" t="s">
        <v>317</v>
      </c>
      <c r="AG185" t="s">
        <v>313</v>
      </c>
      <c r="AH185">
        <v>159.91300000000001</v>
      </c>
      <c r="AI185" t="s">
        <v>318</v>
      </c>
      <c r="AL185" t="s">
        <v>313</v>
      </c>
      <c r="AM185">
        <v>0</v>
      </c>
      <c r="AN185" t="s">
        <v>319</v>
      </c>
      <c r="AO185">
        <v>100</v>
      </c>
      <c r="AP185">
        <v>202592.2</v>
      </c>
      <c r="AQ185" t="s">
        <v>319</v>
      </c>
      <c r="AR185">
        <v>0</v>
      </c>
      <c r="AS185" t="s">
        <v>402</v>
      </c>
      <c r="AT185">
        <v>0</v>
      </c>
      <c r="AU185">
        <v>0.01</v>
      </c>
      <c r="AV185" t="s">
        <v>402</v>
      </c>
      <c r="AW185">
        <v>1521.915</v>
      </c>
      <c r="AX185" t="s">
        <v>341</v>
      </c>
      <c r="BA185" t="s">
        <v>313</v>
      </c>
      <c r="BB185">
        <v>462.87799999999999</v>
      </c>
      <c r="BC185" t="s">
        <v>322</v>
      </c>
      <c r="BF185" t="s">
        <v>313</v>
      </c>
      <c r="BG185">
        <v>24.661999999999999</v>
      </c>
      <c r="BH185" t="s">
        <v>1555</v>
      </c>
      <c r="BK185" t="s">
        <v>313</v>
      </c>
      <c r="BL185">
        <v>367.38900000000001</v>
      </c>
      <c r="BM185" t="s">
        <v>449</v>
      </c>
      <c r="BP185" t="s">
        <v>313</v>
      </c>
      <c r="BQ185">
        <v>361.48899999999998</v>
      </c>
      <c r="BR185" t="s">
        <v>374</v>
      </c>
      <c r="BU185" t="s">
        <v>313</v>
      </c>
      <c r="BV185">
        <v>63.064</v>
      </c>
      <c r="BW185" t="s">
        <v>517</v>
      </c>
      <c r="BZ185" t="s">
        <v>313</v>
      </c>
      <c r="CA185">
        <v>0</v>
      </c>
      <c r="CB185" t="s">
        <v>426</v>
      </c>
      <c r="CC185">
        <v>0</v>
      </c>
      <c r="CD185">
        <v>0</v>
      </c>
      <c r="CE185" t="s">
        <v>426</v>
      </c>
      <c r="CF185">
        <v>346.96199999999999</v>
      </c>
      <c r="CG185" t="s">
        <v>328</v>
      </c>
      <c r="CJ185" t="s">
        <v>313</v>
      </c>
      <c r="CK185">
        <v>386.35899999999998</v>
      </c>
      <c r="CL185" t="s">
        <v>328</v>
      </c>
      <c r="CO185" t="s">
        <v>313</v>
      </c>
      <c r="CP185">
        <v>0</v>
      </c>
      <c r="CQ185" t="s">
        <v>451</v>
      </c>
      <c r="CR185">
        <v>0.22700000000000001</v>
      </c>
      <c r="CS185">
        <v>459.56099999999998</v>
      </c>
      <c r="CT185" t="s">
        <v>1556</v>
      </c>
      <c r="CU185">
        <v>249.71</v>
      </c>
      <c r="CV185" t="s">
        <v>313</v>
      </c>
      <c r="CY185" t="s">
        <v>313</v>
      </c>
      <c r="CZ185">
        <v>98.501000000000005</v>
      </c>
      <c r="DA185" t="s">
        <v>313</v>
      </c>
      <c r="DD185" t="s">
        <v>313</v>
      </c>
      <c r="DE185">
        <v>1703.712</v>
      </c>
      <c r="DF185" t="s">
        <v>347</v>
      </c>
      <c r="DI185" t="s">
        <v>313</v>
      </c>
      <c r="DJ185">
        <v>257.87799999999999</v>
      </c>
      <c r="DK185" t="s">
        <v>341</v>
      </c>
      <c r="DN185" t="s">
        <v>313</v>
      </c>
      <c r="DO185">
        <v>1822.2750000000001</v>
      </c>
      <c r="DP185" t="s">
        <v>418</v>
      </c>
      <c r="DS185" t="s">
        <v>313</v>
      </c>
      <c r="DT185">
        <v>0</v>
      </c>
      <c r="DU185" t="s">
        <v>332</v>
      </c>
      <c r="DV185">
        <v>88.299000000000007</v>
      </c>
      <c r="DW185">
        <v>178887.53400000001</v>
      </c>
      <c r="DX185" t="s">
        <v>332</v>
      </c>
      <c r="DY185">
        <v>0</v>
      </c>
      <c r="DZ185" t="s">
        <v>328</v>
      </c>
      <c r="EA185">
        <v>5.0000000000000001E-3</v>
      </c>
      <c r="EB185">
        <v>9.4209999999999994</v>
      </c>
      <c r="EC185" t="s">
        <v>328</v>
      </c>
      <c r="ED185">
        <v>4816.6559999999999</v>
      </c>
      <c r="EE185" t="s">
        <v>306</v>
      </c>
      <c r="EH185" t="s">
        <v>313</v>
      </c>
      <c r="EI185">
        <v>0</v>
      </c>
      <c r="EJ185" t="s">
        <v>333</v>
      </c>
      <c r="EK185">
        <v>0</v>
      </c>
      <c r="EL185">
        <v>0</v>
      </c>
      <c r="EM185" t="s">
        <v>333</v>
      </c>
      <c r="EN185">
        <v>3334.9059999999999</v>
      </c>
      <c r="EO185" t="s">
        <v>494</v>
      </c>
      <c r="ER185" t="s">
        <v>313</v>
      </c>
      <c r="ES185">
        <v>175.11600000000001</v>
      </c>
      <c r="ET185" t="s">
        <v>313</v>
      </c>
      <c r="EW185" t="s">
        <v>313</v>
      </c>
      <c r="EX185">
        <v>50.567999999999998</v>
      </c>
      <c r="EY185" t="s">
        <v>313</v>
      </c>
      <c r="FB185" t="s">
        <v>313</v>
      </c>
      <c r="FC185">
        <v>4658.6930000000002</v>
      </c>
      <c r="FD185" t="s">
        <v>335</v>
      </c>
      <c r="FG185" t="s">
        <v>313</v>
      </c>
      <c r="FH185">
        <v>3957.915</v>
      </c>
      <c r="FI185" t="s">
        <v>328</v>
      </c>
      <c r="FL185" t="s">
        <v>313</v>
      </c>
      <c r="FM185">
        <v>0</v>
      </c>
      <c r="FN185" t="s">
        <v>328</v>
      </c>
      <c r="FO185">
        <v>0</v>
      </c>
      <c r="FP185">
        <v>0</v>
      </c>
      <c r="FQ185" t="s">
        <v>328</v>
      </c>
      <c r="FR185">
        <v>2061.567</v>
      </c>
      <c r="FS185" t="s">
        <v>341</v>
      </c>
      <c r="FV185" t="s">
        <v>313</v>
      </c>
      <c r="FW185">
        <v>55.484999999999999</v>
      </c>
      <c r="FX185" t="s">
        <v>328</v>
      </c>
      <c r="GA185" t="s">
        <v>313</v>
      </c>
      <c r="GB185">
        <v>921.46600000000001</v>
      </c>
      <c r="GC185" t="s">
        <v>395</v>
      </c>
      <c r="GF185" t="s">
        <v>313</v>
      </c>
      <c r="GG185">
        <v>6449.2380000000003</v>
      </c>
      <c r="GH185" t="s">
        <v>328</v>
      </c>
      <c r="GK185" t="s">
        <v>313</v>
      </c>
      <c r="GL185">
        <v>1170.2329999999999</v>
      </c>
      <c r="GM185" t="s">
        <v>337</v>
      </c>
      <c r="GP185" t="s">
        <v>313</v>
      </c>
      <c r="GQ185">
        <v>94.358999999999995</v>
      </c>
      <c r="GR185" t="s">
        <v>502</v>
      </c>
      <c r="GU185" t="s">
        <v>313</v>
      </c>
      <c r="GV185">
        <v>0</v>
      </c>
      <c r="GW185" t="s">
        <v>313</v>
      </c>
      <c r="GX185">
        <v>4.0000000000000001E-3</v>
      </c>
      <c r="GY185">
        <v>7.51</v>
      </c>
      <c r="GZ185" t="s">
        <v>313</v>
      </c>
      <c r="HA185">
        <v>15902.813</v>
      </c>
      <c r="HB185" t="s">
        <v>339</v>
      </c>
      <c r="HE185" t="s">
        <v>313</v>
      </c>
      <c r="HF185">
        <v>411.31200000000001</v>
      </c>
      <c r="HG185" t="s">
        <v>328</v>
      </c>
      <c r="HJ185" t="s">
        <v>313</v>
      </c>
      <c r="HK185">
        <v>213.101</v>
      </c>
      <c r="HL185" t="s">
        <v>328</v>
      </c>
      <c r="HO185" t="s">
        <v>313</v>
      </c>
      <c r="HP185">
        <v>995.74</v>
      </c>
      <c r="HQ185" t="s">
        <v>328</v>
      </c>
      <c r="HT185" t="s">
        <v>313</v>
      </c>
      <c r="HU185">
        <v>15509.234</v>
      </c>
      <c r="HV185" t="s">
        <v>340</v>
      </c>
      <c r="HY185" t="s">
        <v>313</v>
      </c>
      <c r="HZ185">
        <v>888.23400000000004</v>
      </c>
      <c r="IA185" t="s">
        <v>327</v>
      </c>
      <c r="ID185" t="s">
        <v>313</v>
      </c>
      <c r="IE185">
        <v>77.581999999999994</v>
      </c>
      <c r="IF185" t="s">
        <v>306</v>
      </c>
      <c r="II185" t="s">
        <v>313</v>
      </c>
      <c r="IJ185">
        <v>0</v>
      </c>
      <c r="IK185" t="s">
        <v>2332</v>
      </c>
      <c r="IL185">
        <v>1.0269999999999999</v>
      </c>
      <c r="IM185">
        <v>2080.904</v>
      </c>
      <c r="IN185" t="s">
        <v>2332</v>
      </c>
    </row>
    <row r="186" spans="1:248">
      <c r="A186">
        <v>180</v>
      </c>
      <c r="B186" t="s">
        <v>1557</v>
      </c>
      <c r="C186" t="s">
        <v>1558</v>
      </c>
      <c r="D186" t="s">
        <v>1559</v>
      </c>
      <c r="E186" t="s">
        <v>1560</v>
      </c>
      <c r="F186" t="s">
        <v>1561</v>
      </c>
      <c r="G186" t="s">
        <v>522</v>
      </c>
      <c r="H186" t="s">
        <v>1173</v>
      </c>
      <c r="I186" t="s">
        <v>313</v>
      </c>
      <c r="J186" t="s">
        <v>313</v>
      </c>
      <c r="K186" t="s">
        <v>346</v>
      </c>
      <c r="L186" t="s">
        <v>346</v>
      </c>
      <c r="M186">
        <v>184</v>
      </c>
      <c r="N186">
        <v>9564.509</v>
      </c>
      <c r="O186" t="s">
        <v>314</v>
      </c>
      <c r="R186" t="s">
        <v>313</v>
      </c>
      <c r="S186">
        <v>1977.6849999999999</v>
      </c>
      <c r="T186" t="s">
        <v>315</v>
      </c>
      <c r="W186" t="s">
        <v>313</v>
      </c>
      <c r="X186">
        <v>0</v>
      </c>
      <c r="Y186" t="s">
        <v>316</v>
      </c>
      <c r="Z186">
        <v>6.41</v>
      </c>
      <c r="AA186">
        <v>470.35500000000002</v>
      </c>
      <c r="AB186" t="s">
        <v>316</v>
      </c>
      <c r="AC186">
        <v>4248.4930000000004</v>
      </c>
      <c r="AD186" t="s">
        <v>317</v>
      </c>
      <c r="AG186" t="s">
        <v>313</v>
      </c>
      <c r="AH186">
        <v>733.59500000000003</v>
      </c>
      <c r="AI186" t="s">
        <v>525</v>
      </c>
      <c r="AL186" t="s">
        <v>313</v>
      </c>
      <c r="AM186">
        <v>0</v>
      </c>
      <c r="AN186" t="s">
        <v>319</v>
      </c>
      <c r="AO186">
        <v>93.59</v>
      </c>
      <c r="AP186">
        <v>6867.85</v>
      </c>
      <c r="AQ186" t="s">
        <v>319</v>
      </c>
      <c r="AR186">
        <v>1126.4649999999999</v>
      </c>
      <c r="AS186" t="s">
        <v>526</v>
      </c>
      <c r="AV186" t="s">
        <v>313</v>
      </c>
      <c r="AW186">
        <v>2935.9639999999999</v>
      </c>
      <c r="AX186" t="s">
        <v>366</v>
      </c>
      <c r="BA186" t="s">
        <v>313</v>
      </c>
      <c r="BB186">
        <v>689.89800000000002</v>
      </c>
      <c r="BC186" t="s">
        <v>322</v>
      </c>
      <c r="BF186" t="s">
        <v>313</v>
      </c>
      <c r="BG186">
        <v>198.04499999999999</v>
      </c>
      <c r="BH186" t="s">
        <v>1562</v>
      </c>
      <c r="BK186" t="s">
        <v>313</v>
      </c>
      <c r="BL186">
        <v>2298.4360000000001</v>
      </c>
      <c r="BM186" t="s">
        <v>449</v>
      </c>
      <c r="BP186" t="s">
        <v>313</v>
      </c>
      <c r="BQ186">
        <v>2645.8130000000001</v>
      </c>
      <c r="BR186" t="s">
        <v>374</v>
      </c>
      <c r="BU186" t="s">
        <v>313</v>
      </c>
      <c r="BV186">
        <v>2166.7660000000001</v>
      </c>
      <c r="BW186" t="s">
        <v>509</v>
      </c>
      <c r="BZ186" t="s">
        <v>313</v>
      </c>
      <c r="CA186">
        <v>801.923</v>
      </c>
      <c r="CB186" t="s">
        <v>414</v>
      </c>
      <c r="CE186" t="s">
        <v>313</v>
      </c>
      <c r="CF186">
        <v>423.49400000000003</v>
      </c>
      <c r="CG186" t="s">
        <v>328</v>
      </c>
      <c r="CJ186" t="s">
        <v>313</v>
      </c>
      <c r="CK186">
        <v>2895.3789999999999</v>
      </c>
      <c r="CL186" t="s">
        <v>328</v>
      </c>
      <c r="CO186" t="s">
        <v>313</v>
      </c>
      <c r="CP186">
        <v>469.51400000000001</v>
      </c>
      <c r="CQ186" t="s">
        <v>593</v>
      </c>
      <c r="CT186" t="s">
        <v>313</v>
      </c>
      <c r="CU186">
        <v>2187.0129999999999</v>
      </c>
      <c r="CV186" t="s">
        <v>313</v>
      </c>
      <c r="CY186" t="s">
        <v>313</v>
      </c>
      <c r="CZ186">
        <v>2220.9839999999999</v>
      </c>
      <c r="DA186" t="s">
        <v>313</v>
      </c>
      <c r="DD186" t="s">
        <v>313</v>
      </c>
      <c r="DE186">
        <v>749.15599999999995</v>
      </c>
      <c r="DF186" t="s">
        <v>347</v>
      </c>
      <c r="DI186" t="s">
        <v>313</v>
      </c>
      <c r="DJ186">
        <v>2580.7910000000002</v>
      </c>
      <c r="DK186" t="s">
        <v>306</v>
      </c>
      <c r="DN186" t="s">
        <v>313</v>
      </c>
      <c r="DO186">
        <v>1125.799</v>
      </c>
      <c r="DP186" t="s">
        <v>418</v>
      </c>
      <c r="DS186" t="s">
        <v>313</v>
      </c>
      <c r="DT186">
        <v>0</v>
      </c>
      <c r="DU186" t="s">
        <v>332</v>
      </c>
      <c r="DV186">
        <v>65.290999999999997</v>
      </c>
      <c r="DW186">
        <v>4791.1880000000001</v>
      </c>
      <c r="DX186" t="s">
        <v>332</v>
      </c>
      <c r="DY186">
        <v>2633.9</v>
      </c>
      <c r="DZ186" t="s">
        <v>328</v>
      </c>
      <c r="EC186" t="s">
        <v>313</v>
      </c>
      <c r="ED186">
        <v>7309.0429999999997</v>
      </c>
      <c r="EE186" t="s">
        <v>306</v>
      </c>
      <c r="EH186" t="s">
        <v>313</v>
      </c>
      <c r="EI186">
        <v>100.102</v>
      </c>
      <c r="EJ186" t="s">
        <v>333</v>
      </c>
      <c r="EM186" t="s">
        <v>313</v>
      </c>
      <c r="EN186">
        <v>3578.3879999999999</v>
      </c>
      <c r="EO186" t="s">
        <v>394</v>
      </c>
      <c r="ER186" t="s">
        <v>313</v>
      </c>
      <c r="ES186">
        <v>451.13</v>
      </c>
      <c r="ET186" t="s">
        <v>313</v>
      </c>
      <c r="EW186" t="s">
        <v>313</v>
      </c>
      <c r="EX186">
        <v>2526.4029999999998</v>
      </c>
      <c r="EY186" t="s">
        <v>313</v>
      </c>
      <c r="FB186" t="s">
        <v>313</v>
      </c>
      <c r="FC186">
        <v>3998.5320000000002</v>
      </c>
      <c r="FD186" t="s">
        <v>335</v>
      </c>
      <c r="FG186" t="s">
        <v>313</v>
      </c>
      <c r="FH186">
        <v>6718.3159999999998</v>
      </c>
      <c r="FI186" t="s">
        <v>328</v>
      </c>
      <c r="FL186" t="s">
        <v>313</v>
      </c>
      <c r="FM186">
        <v>263.88299999999998</v>
      </c>
      <c r="FN186" t="s">
        <v>328</v>
      </c>
      <c r="FQ186" t="s">
        <v>313</v>
      </c>
      <c r="FR186">
        <v>766.01700000000005</v>
      </c>
      <c r="FS186" t="s">
        <v>341</v>
      </c>
      <c r="FV186" t="s">
        <v>313</v>
      </c>
      <c r="FW186">
        <v>567.11400000000003</v>
      </c>
      <c r="FX186" t="s">
        <v>328</v>
      </c>
      <c r="GA186" t="s">
        <v>313</v>
      </c>
      <c r="GB186">
        <v>3090.9349999999999</v>
      </c>
      <c r="GC186" t="s">
        <v>395</v>
      </c>
      <c r="GF186" t="s">
        <v>313</v>
      </c>
      <c r="GG186">
        <v>7120.6629999999996</v>
      </c>
      <c r="GH186" t="s">
        <v>328</v>
      </c>
      <c r="GK186" t="s">
        <v>313</v>
      </c>
      <c r="GL186">
        <v>802.24199999999996</v>
      </c>
      <c r="GM186" t="s">
        <v>416</v>
      </c>
      <c r="GP186" t="s">
        <v>313</v>
      </c>
      <c r="GQ186">
        <v>2360.8310000000001</v>
      </c>
      <c r="GR186" t="s">
        <v>510</v>
      </c>
      <c r="GU186" t="s">
        <v>313</v>
      </c>
      <c r="GV186">
        <v>0</v>
      </c>
      <c r="GW186" t="s">
        <v>313</v>
      </c>
      <c r="GX186">
        <v>0</v>
      </c>
      <c r="GY186">
        <v>0</v>
      </c>
      <c r="GZ186" t="s">
        <v>313</v>
      </c>
      <c r="HA186">
        <v>13570.126</v>
      </c>
      <c r="HB186" t="s">
        <v>339</v>
      </c>
      <c r="HE186" t="s">
        <v>313</v>
      </c>
      <c r="HF186">
        <v>1259.8910000000001</v>
      </c>
      <c r="HG186" t="s">
        <v>328</v>
      </c>
      <c r="HJ186" t="s">
        <v>313</v>
      </c>
      <c r="HK186">
        <v>2263.6179999999999</v>
      </c>
      <c r="HL186" t="s">
        <v>328</v>
      </c>
      <c r="HO186" t="s">
        <v>313</v>
      </c>
      <c r="HP186">
        <v>601.86</v>
      </c>
      <c r="HQ186" t="s">
        <v>328</v>
      </c>
      <c r="HT186" t="s">
        <v>313</v>
      </c>
      <c r="HU186">
        <v>18653.312000000002</v>
      </c>
      <c r="HV186" t="s">
        <v>340</v>
      </c>
      <c r="HY186" t="s">
        <v>313</v>
      </c>
      <c r="HZ186">
        <v>3032.7080000000001</v>
      </c>
      <c r="IA186" t="s">
        <v>531</v>
      </c>
      <c r="ID186" t="s">
        <v>313</v>
      </c>
      <c r="IE186">
        <v>2914.3690000000001</v>
      </c>
      <c r="IF186" t="s">
        <v>306</v>
      </c>
      <c r="II186" t="s">
        <v>313</v>
      </c>
      <c r="IJ186">
        <v>409.91300000000001</v>
      </c>
      <c r="IK186" t="s">
        <v>2332</v>
      </c>
      <c r="IN186" t="s">
        <v>313</v>
      </c>
    </row>
    <row r="187" spans="1:248">
      <c r="A187">
        <v>181</v>
      </c>
      <c r="B187" t="s">
        <v>1563</v>
      </c>
      <c r="C187" t="s">
        <v>1564</v>
      </c>
      <c r="D187" t="s">
        <v>1108</v>
      </c>
      <c r="E187" t="s">
        <v>1565</v>
      </c>
      <c r="F187" t="s">
        <v>1566</v>
      </c>
      <c r="G187" t="s">
        <v>522</v>
      </c>
      <c r="H187" t="s">
        <v>1357</v>
      </c>
      <c r="I187" t="s">
        <v>313</v>
      </c>
      <c r="J187" t="s">
        <v>313</v>
      </c>
      <c r="K187" t="s">
        <v>346</v>
      </c>
      <c r="L187" t="s">
        <v>313</v>
      </c>
      <c r="M187">
        <v>185</v>
      </c>
      <c r="N187">
        <v>7483.5969999999998</v>
      </c>
      <c r="O187" t="s">
        <v>314</v>
      </c>
      <c r="R187" t="s">
        <v>313</v>
      </c>
      <c r="S187">
        <v>2944.5880000000002</v>
      </c>
      <c r="T187" t="s">
        <v>315</v>
      </c>
      <c r="W187" t="s">
        <v>313</v>
      </c>
      <c r="X187">
        <v>47.521000000000001</v>
      </c>
      <c r="Y187" t="s">
        <v>316</v>
      </c>
      <c r="AB187" t="s">
        <v>313</v>
      </c>
      <c r="AC187">
        <v>2414.7089999999998</v>
      </c>
      <c r="AD187" t="s">
        <v>317</v>
      </c>
      <c r="AG187" t="s">
        <v>313</v>
      </c>
      <c r="AH187">
        <v>511.47399999999999</v>
      </c>
      <c r="AI187" t="s">
        <v>318</v>
      </c>
      <c r="AL187" t="s">
        <v>313</v>
      </c>
      <c r="AM187">
        <v>0</v>
      </c>
      <c r="AN187" t="s">
        <v>319</v>
      </c>
      <c r="AO187">
        <v>100</v>
      </c>
      <c r="AP187">
        <v>6333.7060000000001</v>
      </c>
      <c r="AQ187" t="s">
        <v>319</v>
      </c>
      <c r="AR187">
        <v>1270.9839999999999</v>
      </c>
      <c r="AS187" t="s">
        <v>402</v>
      </c>
      <c r="AV187" t="s">
        <v>313</v>
      </c>
      <c r="AW187">
        <v>1241.3340000000001</v>
      </c>
      <c r="AX187" t="s">
        <v>341</v>
      </c>
      <c r="BA187" t="s">
        <v>313</v>
      </c>
      <c r="BB187">
        <v>0</v>
      </c>
      <c r="BC187" t="s">
        <v>322</v>
      </c>
      <c r="BD187">
        <v>93.63</v>
      </c>
      <c r="BE187">
        <v>5930.2539999999999</v>
      </c>
      <c r="BF187" t="s">
        <v>322</v>
      </c>
      <c r="BG187">
        <v>11.695</v>
      </c>
      <c r="BH187" t="s">
        <v>1567</v>
      </c>
      <c r="BK187" t="s">
        <v>313</v>
      </c>
      <c r="BL187">
        <v>1367.9110000000001</v>
      </c>
      <c r="BM187" t="s">
        <v>824</v>
      </c>
      <c r="BP187" t="s">
        <v>313</v>
      </c>
      <c r="BQ187">
        <v>1406.155</v>
      </c>
      <c r="BR187" t="s">
        <v>374</v>
      </c>
      <c r="BU187" t="s">
        <v>313</v>
      </c>
      <c r="BV187">
        <v>1045.5150000000001</v>
      </c>
      <c r="BW187" t="s">
        <v>938</v>
      </c>
      <c r="BZ187" t="s">
        <v>313</v>
      </c>
      <c r="CA187">
        <v>406.22899999999998</v>
      </c>
      <c r="CB187" t="s">
        <v>327</v>
      </c>
      <c r="CE187" t="s">
        <v>313</v>
      </c>
      <c r="CF187">
        <v>0</v>
      </c>
      <c r="CG187" t="s">
        <v>328</v>
      </c>
      <c r="CH187">
        <v>99.998999999999995</v>
      </c>
      <c r="CI187">
        <v>6333.67</v>
      </c>
      <c r="CJ187" t="s">
        <v>328</v>
      </c>
      <c r="CK187">
        <v>182.47499999999999</v>
      </c>
      <c r="CL187" t="s">
        <v>328</v>
      </c>
      <c r="CO187" t="s">
        <v>313</v>
      </c>
      <c r="CP187">
        <v>276.53300000000002</v>
      </c>
      <c r="CQ187" t="s">
        <v>939</v>
      </c>
      <c r="CT187" t="s">
        <v>313</v>
      </c>
      <c r="CU187">
        <v>1548.5229999999999</v>
      </c>
      <c r="CV187" t="s">
        <v>313</v>
      </c>
      <c r="CY187" t="s">
        <v>313</v>
      </c>
      <c r="CZ187">
        <v>1058.5899999999999</v>
      </c>
      <c r="DA187" t="s">
        <v>313</v>
      </c>
      <c r="DD187" t="s">
        <v>313</v>
      </c>
      <c r="DE187">
        <v>1532.3779999999999</v>
      </c>
      <c r="DF187" t="s">
        <v>347</v>
      </c>
      <c r="DI187" t="s">
        <v>313</v>
      </c>
      <c r="DJ187">
        <v>1409.0319999999999</v>
      </c>
      <c r="DK187" t="s">
        <v>341</v>
      </c>
      <c r="DN187" t="s">
        <v>313</v>
      </c>
      <c r="DO187">
        <v>1547.2190000000001</v>
      </c>
      <c r="DP187" t="s">
        <v>418</v>
      </c>
      <c r="DS187" t="s">
        <v>313</v>
      </c>
      <c r="DT187">
        <v>0</v>
      </c>
      <c r="DU187" t="s">
        <v>332</v>
      </c>
      <c r="DV187">
        <v>64.573999999999998</v>
      </c>
      <c r="DW187">
        <v>4089.93</v>
      </c>
      <c r="DX187" t="s">
        <v>332</v>
      </c>
      <c r="DY187">
        <v>890.81600000000003</v>
      </c>
      <c r="DZ187" t="s">
        <v>328</v>
      </c>
      <c r="EC187" t="s">
        <v>313</v>
      </c>
      <c r="ED187">
        <v>4166.8789999999999</v>
      </c>
      <c r="EE187" t="s">
        <v>306</v>
      </c>
      <c r="EH187" t="s">
        <v>313</v>
      </c>
      <c r="EI187">
        <v>608.53499999999997</v>
      </c>
      <c r="EJ187" t="s">
        <v>333</v>
      </c>
      <c r="EM187" t="s">
        <v>313</v>
      </c>
      <c r="EN187">
        <v>3290.6880000000001</v>
      </c>
      <c r="EO187" t="s">
        <v>494</v>
      </c>
      <c r="ER187" t="s">
        <v>313</v>
      </c>
      <c r="ES187">
        <v>1138.239</v>
      </c>
      <c r="ET187" t="s">
        <v>313</v>
      </c>
      <c r="EW187" t="s">
        <v>313</v>
      </c>
      <c r="EX187">
        <v>1343.136</v>
      </c>
      <c r="EY187" t="s">
        <v>313</v>
      </c>
      <c r="FB187" t="s">
        <v>313</v>
      </c>
      <c r="FC187">
        <v>5358.2489999999998</v>
      </c>
      <c r="FD187" t="s">
        <v>335</v>
      </c>
      <c r="FG187" t="s">
        <v>313</v>
      </c>
      <c r="FH187">
        <v>3385.154</v>
      </c>
      <c r="FI187" t="s">
        <v>328</v>
      </c>
      <c r="FL187" t="s">
        <v>313</v>
      </c>
      <c r="FM187">
        <v>981.51700000000005</v>
      </c>
      <c r="FN187" t="s">
        <v>328</v>
      </c>
      <c r="FQ187" t="s">
        <v>313</v>
      </c>
      <c r="FR187">
        <v>3235.6770000000001</v>
      </c>
      <c r="FS187" t="s">
        <v>306</v>
      </c>
      <c r="FV187" t="s">
        <v>313</v>
      </c>
      <c r="FW187">
        <v>0</v>
      </c>
      <c r="FX187" t="s">
        <v>328</v>
      </c>
      <c r="FY187">
        <v>100</v>
      </c>
      <c r="FZ187">
        <v>6333.6790000000001</v>
      </c>
      <c r="GA187" t="s">
        <v>328</v>
      </c>
      <c r="GB187">
        <v>1648.75</v>
      </c>
      <c r="GC187" t="s">
        <v>395</v>
      </c>
      <c r="GF187" t="s">
        <v>313</v>
      </c>
      <c r="GG187">
        <v>6738.6319999999996</v>
      </c>
      <c r="GH187" t="s">
        <v>328</v>
      </c>
      <c r="GK187" t="s">
        <v>313</v>
      </c>
      <c r="GL187">
        <v>407.524</v>
      </c>
      <c r="GM187" t="s">
        <v>337</v>
      </c>
      <c r="GP187" t="s">
        <v>313</v>
      </c>
      <c r="GQ187">
        <v>1330.54</v>
      </c>
      <c r="GR187" t="s">
        <v>502</v>
      </c>
      <c r="GU187" t="s">
        <v>313</v>
      </c>
      <c r="GV187">
        <v>0</v>
      </c>
      <c r="GW187" t="s">
        <v>313</v>
      </c>
      <c r="GX187">
        <v>0</v>
      </c>
      <c r="GY187">
        <v>2.7E-2</v>
      </c>
      <c r="GZ187" t="s">
        <v>313</v>
      </c>
      <c r="HA187">
        <v>17168.366000000002</v>
      </c>
      <c r="HB187" t="s">
        <v>339</v>
      </c>
      <c r="HE187" t="s">
        <v>313</v>
      </c>
      <c r="HF187">
        <v>1566.146</v>
      </c>
      <c r="HG187" t="s">
        <v>328</v>
      </c>
      <c r="HJ187" t="s">
        <v>313</v>
      </c>
      <c r="HK187">
        <v>1489.3109999999999</v>
      </c>
      <c r="HL187" t="s">
        <v>328</v>
      </c>
      <c r="HO187" t="s">
        <v>313</v>
      </c>
      <c r="HP187">
        <v>605.36099999999999</v>
      </c>
      <c r="HQ187" t="s">
        <v>328</v>
      </c>
      <c r="HT187" t="s">
        <v>313</v>
      </c>
      <c r="HU187">
        <v>14696.558000000001</v>
      </c>
      <c r="HV187" t="s">
        <v>340</v>
      </c>
      <c r="HY187" t="s">
        <v>313</v>
      </c>
      <c r="HZ187">
        <v>772.16499999999996</v>
      </c>
      <c r="IA187" t="s">
        <v>327</v>
      </c>
      <c r="ID187" t="s">
        <v>313</v>
      </c>
      <c r="IE187">
        <v>406.22899999999998</v>
      </c>
      <c r="IF187" t="s">
        <v>306</v>
      </c>
      <c r="II187" t="s">
        <v>313</v>
      </c>
      <c r="IJ187">
        <v>0</v>
      </c>
      <c r="IK187" t="s">
        <v>2332</v>
      </c>
      <c r="IL187">
        <v>99.998999999999995</v>
      </c>
      <c r="IM187">
        <v>6333.674</v>
      </c>
      <c r="IN187" t="s">
        <v>2332</v>
      </c>
    </row>
    <row r="188" spans="1:248">
      <c r="A188">
        <v>183</v>
      </c>
      <c r="B188" t="s">
        <v>1548</v>
      </c>
      <c r="C188" t="s">
        <v>1568</v>
      </c>
      <c r="D188" t="s">
        <v>1569</v>
      </c>
      <c r="E188" t="s">
        <v>1570</v>
      </c>
      <c r="F188" t="s">
        <v>1571</v>
      </c>
      <c r="G188" t="s">
        <v>1572</v>
      </c>
      <c r="H188" t="s">
        <v>1332</v>
      </c>
      <c r="I188" t="s">
        <v>313</v>
      </c>
      <c r="J188" t="s">
        <v>313</v>
      </c>
      <c r="K188" t="s">
        <v>346</v>
      </c>
      <c r="L188" t="s">
        <v>346</v>
      </c>
      <c r="M188">
        <v>186</v>
      </c>
      <c r="N188">
        <v>6273.2169999999996</v>
      </c>
      <c r="O188" t="s">
        <v>314</v>
      </c>
      <c r="R188" t="s">
        <v>313</v>
      </c>
      <c r="S188">
        <v>6915.7290000000003</v>
      </c>
      <c r="T188" t="s">
        <v>360</v>
      </c>
      <c r="W188" t="s">
        <v>313</v>
      </c>
      <c r="X188">
        <v>0</v>
      </c>
      <c r="Y188" t="s">
        <v>316</v>
      </c>
      <c r="Z188">
        <v>100</v>
      </c>
      <c r="AA188">
        <v>8561.6859999999997</v>
      </c>
      <c r="AB188" t="s">
        <v>316</v>
      </c>
      <c r="AC188">
        <v>5878.2169999999996</v>
      </c>
      <c r="AD188" t="s">
        <v>317</v>
      </c>
      <c r="AG188" t="s">
        <v>313</v>
      </c>
      <c r="AH188">
        <v>1998.5889999999999</v>
      </c>
      <c r="AI188" t="s">
        <v>318</v>
      </c>
      <c r="AL188" t="s">
        <v>313</v>
      </c>
      <c r="AM188">
        <v>1395.538</v>
      </c>
      <c r="AN188" t="s">
        <v>372</v>
      </c>
      <c r="AQ188" t="s">
        <v>313</v>
      </c>
      <c r="AR188">
        <v>4587.4889999999996</v>
      </c>
      <c r="AS188" t="s">
        <v>320</v>
      </c>
      <c r="AV188" t="s">
        <v>313</v>
      </c>
      <c r="AW188">
        <v>4736.9570000000003</v>
      </c>
      <c r="AX188" t="s">
        <v>321</v>
      </c>
      <c r="BA188" t="s">
        <v>313</v>
      </c>
      <c r="BB188">
        <v>39.395000000000003</v>
      </c>
      <c r="BC188" t="s">
        <v>322</v>
      </c>
      <c r="BF188" t="s">
        <v>313</v>
      </c>
      <c r="BG188">
        <v>924.53300000000002</v>
      </c>
      <c r="BH188" t="s">
        <v>373</v>
      </c>
      <c r="BK188" t="s">
        <v>313</v>
      </c>
      <c r="BL188">
        <v>2527.8829999999998</v>
      </c>
      <c r="BM188" t="s">
        <v>324</v>
      </c>
      <c r="BP188" t="s">
        <v>313</v>
      </c>
      <c r="BQ188">
        <v>6474.9669999999996</v>
      </c>
      <c r="BR188" t="s">
        <v>374</v>
      </c>
      <c r="BU188" t="s">
        <v>313</v>
      </c>
      <c r="BV188">
        <v>5693.2370000000001</v>
      </c>
      <c r="BW188" t="s">
        <v>326</v>
      </c>
      <c r="BZ188" t="s">
        <v>313</v>
      </c>
      <c r="CA188">
        <v>1246.7180000000001</v>
      </c>
      <c r="CB188" t="s">
        <v>327</v>
      </c>
      <c r="CE188" t="s">
        <v>313</v>
      </c>
      <c r="CF188">
        <v>40.064999999999998</v>
      </c>
      <c r="CG188" t="s">
        <v>328</v>
      </c>
      <c r="CJ188" t="s">
        <v>313</v>
      </c>
      <c r="CK188">
        <v>5401.0230000000001</v>
      </c>
      <c r="CL188" t="s">
        <v>328</v>
      </c>
      <c r="CO188" t="s">
        <v>313</v>
      </c>
      <c r="CP188">
        <v>2197.5920000000001</v>
      </c>
      <c r="CQ188" t="s">
        <v>329</v>
      </c>
      <c r="CT188" t="s">
        <v>313</v>
      </c>
      <c r="CU188">
        <v>2622.3049999999998</v>
      </c>
      <c r="CV188" t="s">
        <v>313</v>
      </c>
      <c r="CY188" t="s">
        <v>313</v>
      </c>
      <c r="CZ188">
        <v>5403.7219999999998</v>
      </c>
      <c r="DA188" t="s">
        <v>313</v>
      </c>
      <c r="DD188" t="s">
        <v>313</v>
      </c>
      <c r="DE188">
        <v>40.064999999999998</v>
      </c>
      <c r="DF188" t="s">
        <v>347</v>
      </c>
      <c r="DI188" t="s">
        <v>313</v>
      </c>
      <c r="DJ188">
        <v>6535.174</v>
      </c>
      <c r="DK188" t="s">
        <v>341</v>
      </c>
      <c r="DN188" t="s">
        <v>313</v>
      </c>
      <c r="DO188">
        <v>0</v>
      </c>
      <c r="DP188" t="s">
        <v>375</v>
      </c>
      <c r="DQ188">
        <v>0.78600000000000003</v>
      </c>
      <c r="DR188">
        <v>67.308999999999997</v>
      </c>
      <c r="DS188" t="s">
        <v>375</v>
      </c>
      <c r="DT188">
        <v>0</v>
      </c>
      <c r="DU188" t="s">
        <v>332</v>
      </c>
      <c r="DV188">
        <v>100</v>
      </c>
      <c r="DW188">
        <v>8561.6859999999997</v>
      </c>
      <c r="DX188" t="s">
        <v>332</v>
      </c>
      <c r="DY188">
        <v>5345.5169999999998</v>
      </c>
      <c r="DZ188" t="s">
        <v>328</v>
      </c>
      <c r="EC188" t="s">
        <v>313</v>
      </c>
      <c r="ED188">
        <v>0</v>
      </c>
      <c r="EE188" t="s">
        <v>306</v>
      </c>
      <c r="EF188">
        <v>99.977999999999994</v>
      </c>
      <c r="EG188">
        <v>8559.8009999999995</v>
      </c>
      <c r="EH188" t="s">
        <v>306</v>
      </c>
      <c r="EI188">
        <v>917.63</v>
      </c>
      <c r="EJ188" t="s">
        <v>333</v>
      </c>
      <c r="EM188" t="s">
        <v>313</v>
      </c>
      <c r="EN188">
        <v>5275.8919999999998</v>
      </c>
      <c r="EO188" t="s">
        <v>1573</v>
      </c>
      <c r="ER188" t="s">
        <v>313</v>
      </c>
      <c r="ES188">
        <v>5278.402</v>
      </c>
      <c r="ET188" t="s">
        <v>313</v>
      </c>
      <c r="EW188" t="s">
        <v>313</v>
      </c>
      <c r="EX188">
        <v>6545.36</v>
      </c>
      <c r="EY188" t="s">
        <v>313</v>
      </c>
      <c r="FB188" t="s">
        <v>313</v>
      </c>
      <c r="FC188">
        <v>3912.1959999999999</v>
      </c>
      <c r="FD188" t="s">
        <v>376</v>
      </c>
      <c r="FG188" t="s">
        <v>313</v>
      </c>
      <c r="FH188">
        <v>3669.402</v>
      </c>
      <c r="FI188" t="s">
        <v>328</v>
      </c>
      <c r="FL188" t="s">
        <v>313</v>
      </c>
      <c r="FM188">
        <v>6134.6959999999999</v>
      </c>
      <c r="FN188" t="s">
        <v>328</v>
      </c>
      <c r="FQ188" t="s">
        <v>313</v>
      </c>
      <c r="FR188">
        <v>6526.5460000000003</v>
      </c>
      <c r="FS188" t="s">
        <v>306</v>
      </c>
      <c r="FV188" t="s">
        <v>313</v>
      </c>
      <c r="FW188">
        <v>2091.0810000000001</v>
      </c>
      <c r="FX188" t="s">
        <v>328</v>
      </c>
      <c r="GA188" t="s">
        <v>313</v>
      </c>
      <c r="GB188">
        <v>2750.0569999999998</v>
      </c>
      <c r="GC188" t="s">
        <v>336</v>
      </c>
      <c r="GF188" t="s">
        <v>313</v>
      </c>
      <c r="GG188">
        <v>9330.0239999999994</v>
      </c>
      <c r="GH188" t="s">
        <v>328</v>
      </c>
      <c r="GK188" t="s">
        <v>313</v>
      </c>
      <c r="GL188">
        <v>1243.682</v>
      </c>
      <c r="GM188" t="s">
        <v>337</v>
      </c>
      <c r="GP188" t="s">
        <v>313</v>
      </c>
      <c r="GQ188">
        <v>6500.4939999999997</v>
      </c>
      <c r="GR188" t="s">
        <v>502</v>
      </c>
      <c r="GU188" t="s">
        <v>313</v>
      </c>
      <c r="GV188">
        <v>1963.7159999999999</v>
      </c>
      <c r="GW188" t="s">
        <v>313</v>
      </c>
      <c r="GZ188" t="s">
        <v>313</v>
      </c>
      <c r="HA188">
        <v>22043.204000000002</v>
      </c>
      <c r="HB188" t="s">
        <v>339</v>
      </c>
      <c r="HE188" t="s">
        <v>313</v>
      </c>
      <c r="HF188">
        <v>2281.0230000000001</v>
      </c>
      <c r="HG188" t="s">
        <v>328</v>
      </c>
      <c r="HJ188" t="s">
        <v>313</v>
      </c>
      <c r="HK188">
        <v>6665.9049999999997</v>
      </c>
      <c r="HL188" t="s">
        <v>328</v>
      </c>
      <c r="HO188" t="s">
        <v>313</v>
      </c>
      <c r="HP188">
        <v>193.28100000000001</v>
      </c>
      <c r="HQ188" t="s">
        <v>328</v>
      </c>
      <c r="HT188" t="s">
        <v>313</v>
      </c>
      <c r="HU188">
        <v>9639.5069999999996</v>
      </c>
      <c r="HV188" t="s">
        <v>340</v>
      </c>
      <c r="HY188" t="s">
        <v>313</v>
      </c>
      <c r="HZ188">
        <v>1675.1659999999999</v>
      </c>
      <c r="IA188" t="s">
        <v>327</v>
      </c>
      <c r="ID188" t="s">
        <v>313</v>
      </c>
      <c r="IE188">
        <v>935.19100000000003</v>
      </c>
      <c r="IF188" t="s">
        <v>306</v>
      </c>
      <c r="II188" t="s">
        <v>313</v>
      </c>
      <c r="IJ188">
        <v>0</v>
      </c>
      <c r="IK188" t="s">
        <v>2332</v>
      </c>
      <c r="IL188">
        <v>0</v>
      </c>
      <c r="IM188">
        <v>4.0000000000000001E-3</v>
      </c>
      <c r="IN188" t="s">
        <v>2332</v>
      </c>
    </row>
    <row r="189" spans="1:248">
      <c r="A189">
        <v>185</v>
      </c>
      <c r="B189" t="s">
        <v>1574</v>
      </c>
      <c r="C189" t="s">
        <v>1575</v>
      </c>
      <c r="D189" t="s">
        <v>918</v>
      </c>
      <c r="E189" t="s">
        <v>1576</v>
      </c>
      <c r="F189" t="s">
        <v>1577</v>
      </c>
      <c r="G189" t="s">
        <v>522</v>
      </c>
      <c r="H189" t="s">
        <v>1371</v>
      </c>
      <c r="I189" t="s">
        <v>313</v>
      </c>
      <c r="J189" t="s">
        <v>313</v>
      </c>
      <c r="K189" t="s">
        <v>313</v>
      </c>
      <c r="L189" t="s">
        <v>313</v>
      </c>
      <c r="M189">
        <v>187</v>
      </c>
      <c r="N189">
        <v>6466.7449999999999</v>
      </c>
      <c r="O189" t="s">
        <v>314</v>
      </c>
      <c r="R189" t="s">
        <v>313</v>
      </c>
      <c r="S189">
        <v>3436.96</v>
      </c>
      <c r="T189" t="s">
        <v>410</v>
      </c>
      <c r="W189" t="s">
        <v>313</v>
      </c>
      <c r="X189">
        <v>33.54</v>
      </c>
      <c r="Y189" t="s">
        <v>316</v>
      </c>
      <c r="AB189" t="s">
        <v>313</v>
      </c>
      <c r="AC189">
        <v>1492.9749999999999</v>
      </c>
      <c r="AD189" t="s">
        <v>317</v>
      </c>
      <c r="AG189" t="s">
        <v>313</v>
      </c>
      <c r="AH189">
        <v>400.73200000000003</v>
      </c>
      <c r="AI189" t="s">
        <v>401</v>
      </c>
      <c r="AL189" t="s">
        <v>313</v>
      </c>
      <c r="AM189">
        <v>0</v>
      </c>
      <c r="AN189" t="s">
        <v>319</v>
      </c>
      <c r="AO189">
        <v>100</v>
      </c>
      <c r="AP189">
        <v>7435.94</v>
      </c>
      <c r="AQ189" t="s">
        <v>319</v>
      </c>
      <c r="AR189">
        <v>535.49699999999996</v>
      </c>
      <c r="AS189" t="s">
        <v>411</v>
      </c>
      <c r="AV189" t="s">
        <v>313</v>
      </c>
      <c r="AW189">
        <v>1881.9929999999999</v>
      </c>
      <c r="AX189" t="s">
        <v>349</v>
      </c>
      <c r="BA189" t="s">
        <v>313</v>
      </c>
      <c r="BB189">
        <v>392.62200000000001</v>
      </c>
      <c r="BC189" t="s">
        <v>322</v>
      </c>
      <c r="BF189" t="s">
        <v>313</v>
      </c>
      <c r="BG189">
        <v>15.089</v>
      </c>
      <c r="BH189" t="s">
        <v>412</v>
      </c>
      <c r="BK189" t="s">
        <v>313</v>
      </c>
      <c r="BL189">
        <v>1213.5509999999999</v>
      </c>
      <c r="BM189" t="s">
        <v>404</v>
      </c>
      <c r="BP189" t="s">
        <v>313</v>
      </c>
      <c r="BQ189">
        <v>1995.444</v>
      </c>
      <c r="BR189" t="s">
        <v>325</v>
      </c>
      <c r="BU189" t="s">
        <v>313</v>
      </c>
      <c r="BV189">
        <v>1350.393</v>
      </c>
      <c r="BW189" t="s">
        <v>413</v>
      </c>
      <c r="BZ189" t="s">
        <v>313</v>
      </c>
      <c r="CA189">
        <v>723.11</v>
      </c>
      <c r="CB189" t="s">
        <v>414</v>
      </c>
      <c r="CE189" t="s">
        <v>313</v>
      </c>
      <c r="CF189">
        <v>392.625</v>
      </c>
      <c r="CG189" t="s">
        <v>328</v>
      </c>
      <c r="CJ189" t="s">
        <v>313</v>
      </c>
      <c r="CK189">
        <v>254.18100000000001</v>
      </c>
      <c r="CL189" t="s">
        <v>328</v>
      </c>
      <c r="CO189" t="s">
        <v>313</v>
      </c>
      <c r="CP189">
        <v>1010.016</v>
      </c>
      <c r="CQ189" t="s">
        <v>415</v>
      </c>
      <c r="CT189" t="s">
        <v>313</v>
      </c>
      <c r="CU189">
        <v>0</v>
      </c>
      <c r="CV189" t="s">
        <v>313</v>
      </c>
      <c r="CW189">
        <v>99.82</v>
      </c>
      <c r="CX189">
        <v>7422.5640000000003</v>
      </c>
      <c r="CY189" t="s">
        <v>313</v>
      </c>
      <c r="CZ189">
        <v>1204.6279999999999</v>
      </c>
      <c r="DA189" t="s">
        <v>313</v>
      </c>
      <c r="DD189" t="s">
        <v>313</v>
      </c>
      <c r="DE189">
        <v>1142.6420000000001</v>
      </c>
      <c r="DF189" t="s">
        <v>330</v>
      </c>
      <c r="DI189" t="s">
        <v>313</v>
      </c>
      <c r="DJ189">
        <v>2125.1260000000002</v>
      </c>
      <c r="DK189" t="s">
        <v>306</v>
      </c>
      <c r="DN189" t="s">
        <v>313</v>
      </c>
      <c r="DO189">
        <v>49.036999999999999</v>
      </c>
      <c r="DP189" t="s">
        <v>321</v>
      </c>
      <c r="DS189" t="s">
        <v>313</v>
      </c>
      <c r="DT189">
        <v>75.463999999999999</v>
      </c>
      <c r="DU189" t="s">
        <v>332</v>
      </c>
      <c r="DX189" t="s">
        <v>313</v>
      </c>
      <c r="DY189">
        <v>1725.653</v>
      </c>
      <c r="DZ189" t="s">
        <v>328</v>
      </c>
      <c r="EC189" t="s">
        <v>313</v>
      </c>
      <c r="ED189">
        <v>4433.95</v>
      </c>
      <c r="EE189" t="s">
        <v>306</v>
      </c>
      <c r="EH189" t="s">
        <v>313</v>
      </c>
      <c r="EI189">
        <v>6.0419999999999998</v>
      </c>
      <c r="EJ189" t="s">
        <v>333</v>
      </c>
      <c r="EM189" t="s">
        <v>313</v>
      </c>
      <c r="EN189">
        <v>1815.626</v>
      </c>
      <c r="EO189" t="s">
        <v>394</v>
      </c>
      <c r="ER189" t="s">
        <v>313</v>
      </c>
      <c r="ES189">
        <v>973.61400000000003</v>
      </c>
      <c r="ET189" t="s">
        <v>313</v>
      </c>
      <c r="EW189" t="s">
        <v>313</v>
      </c>
      <c r="EX189">
        <v>2434.3780000000002</v>
      </c>
      <c r="EY189" t="s">
        <v>313</v>
      </c>
      <c r="FB189" t="s">
        <v>313</v>
      </c>
      <c r="FC189">
        <v>2127.8670000000002</v>
      </c>
      <c r="FD189" t="s">
        <v>335</v>
      </c>
      <c r="FG189" t="s">
        <v>313</v>
      </c>
      <c r="FH189">
        <v>4371.9960000000001</v>
      </c>
      <c r="FI189" t="s">
        <v>328</v>
      </c>
      <c r="FL189" t="s">
        <v>313</v>
      </c>
      <c r="FM189">
        <v>7.6740000000000004</v>
      </c>
      <c r="FN189" t="s">
        <v>328</v>
      </c>
      <c r="FQ189" t="s">
        <v>313</v>
      </c>
      <c r="FR189">
        <v>1021.2430000000001</v>
      </c>
      <c r="FS189" t="s">
        <v>306</v>
      </c>
      <c r="FV189" t="s">
        <v>313</v>
      </c>
      <c r="FW189">
        <v>0</v>
      </c>
      <c r="FX189" t="s">
        <v>328</v>
      </c>
      <c r="FY189">
        <v>7.0000000000000001E-3</v>
      </c>
      <c r="FZ189">
        <v>0.55600000000000005</v>
      </c>
      <c r="GA189" t="s">
        <v>328</v>
      </c>
      <c r="GB189">
        <v>1681.9079999999999</v>
      </c>
      <c r="GC189" t="s">
        <v>395</v>
      </c>
      <c r="GF189" t="s">
        <v>313</v>
      </c>
      <c r="GG189">
        <v>9259.1610000000001</v>
      </c>
      <c r="GH189" t="s">
        <v>328</v>
      </c>
      <c r="GK189" t="s">
        <v>313</v>
      </c>
      <c r="GL189">
        <v>723.68799999999999</v>
      </c>
      <c r="GM189" t="s">
        <v>416</v>
      </c>
      <c r="GP189" t="s">
        <v>313</v>
      </c>
      <c r="GQ189">
        <v>1610.742</v>
      </c>
      <c r="GR189" t="s">
        <v>417</v>
      </c>
      <c r="GU189" t="s">
        <v>313</v>
      </c>
      <c r="GV189">
        <v>0</v>
      </c>
      <c r="GW189" t="s">
        <v>313</v>
      </c>
      <c r="GX189">
        <v>0.17199999999999999</v>
      </c>
      <c r="GY189">
        <v>12.82</v>
      </c>
      <c r="GZ189" t="s">
        <v>313</v>
      </c>
      <c r="HA189">
        <v>14172.815000000001</v>
      </c>
      <c r="HB189" t="s">
        <v>339</v>
      </c>
      <c r="HE189" t="s">
        <v>313</v>
      </c>
      <c r="HF189">
        <v>1753.288</v>
      </c>
      <c r="HG189" t="s">
        <v>328</v>
      </c>
      <c r="HJ189" t="s">
        <v>313</v>
      </c>
      <c r="HK189">
        <v>2105.5329999999999</v>
      </c>
      <c r="HL189" t="s">
        <v>328</v>
      </c>
      <c r="HO189" t="s">
        <v>313</v>
      </c>
      <c r="HP189">
        <v>191.44200000000001</v>
      </c>
      <c r="HQ189" t="s">
        <v>328</v>
      </c>
      <c r="HT189" t="s">
        <v>313</v>
      </c>
      <c r="HU189">
        <v>16601.899000000001</v>
      </c>
      <c r="HV189" t="s">
        <v>340</v>
      </c>
      <c r="HY189" t="s">
        <v>313</v>
      </c>
      <c r="HZ189">
        <v>2473.0889999999999</v>
      </c>
      <c r="IA189" t="s">
        <v>327</v>
      </c>
      <c r="ID189" t="s">
        <v>313</v>
      </c>
      <c r="IE189">
        <v>99.58</v>
      </c>
      <c r="IF189" t="s">
        <v>306</v>
      </c>
      <c r="II189" t="s">
        <v>313</v>
      </c>
      <c r="IJ189">
        <v>111.017</v>
      </c>
      <c r="IK189" t="s">
        <v>2332</v>
      </c>
      <c r="IN189" t="s">
        <v>313</v>
      </c>
    </row>
    <row r="190" spans="1:248">
      <c r="A190">
        <v>186</v>
      </c>
      <c r="B190" t="s">
        <v>1578</v>
      </c>
      <c r="C190" t="s">
        <v>1579</v>
      </c>
      <c r="D190" t="s">
        <v>1580</v>
      </c>
      <c r="E190" t="s">
        <v>1581</v>
      </c>
      <c r="F190" t="s">
        <v>1582</v>
      </c>
      <c r="G190" t="s">
        <v>476</v>
      </c>
      <c r="H190" t="s">
        <v>1377</v>
      </c>
      <c r="I190" t="s">
        <v>313</v>
      </c>
      <c r="J190" t="s">
        <v>313</v>
      </c>
      <c r="K190" t="s">
        <v>313</v>
      </c>
      <c r="L190" t="s">
        <v>313</v>
      </c>
      <c r="M190">
        <v>188</v>
      </c>
      <c r="N190">
        <v>3645.163</v>
      </c>
      <c r="O190" t="s">
        <v>314</v>
      </c>
      <c r="R190" t="s">
        <v>313</v>
      </c>
      <c r="S190">
        <v>6100.9960000000001</v>
      </c>
      <c r="T190" t="s">
        <v>360</v>
      </c>
      <c r="W190" t="s">
        <v>313</v>
      </c>
      <c r="X190">
        <v>0</v>
      </c>
      <c r="Y190" t="s">
        <v>316</v>
      </c>
      <c r="Z190">
        <v>100</v>
      </c>
      <c r="AA190">
        <v>7957.9620000000004</v>
      </c>
      <c r="AB190" t="s">
        <v>316</v>
      </c>
      <c r="AC190">
        <v>4263.1289999999999</v>
      </c>
      <c r="AD190" t="s">
        <v>317</v>
      </c>
      <c r="AG190" t="s">
        <v>313</v>
      </c>
      <c r="AH190">
        <v>1769.223</v>
      </c>
      <c r="AI190" t="s">
        <v>318</v>
      </c>
      <c r="AL190" t="s">
        <v>313</v>
      </c>
      <c r="AM190">
        <v>3637.4209999999998</v>
      </c>
      <c r="AN190" t="s">
        <v>372</v>
      </c>
      <c r="AQ190" t="s">
        <v>313</v>
      </c>
      <c r="AR190">
        <v>1909.2950000000001</v>
      </c>
      <c r="AS190" t="s">
        <v>320</v>
      </c>
      <c r="AV190" t="s">
        <v>313</v>
      </c>
      <c r="AW190">
        <v>2458.7330000000002</v>
      </c>
      <c r="AX190" t="s">
        <v>321</v>
      </c>
      <c r="BA190" t="s">
        <v>313</v>
      </c>
      <c r="BB190">
        <v>491.70100000000002</v>
      </c>
      <c r="BC190" t="s">
        <v>322</v>
      </c>
      <c r="BF190" t="s">
        <v>313</v>
      </c>
      <c r="BG190">
        <v>12.967000000000001</v>
      </c>
      <c r="BH190" t="s">
        <v>700</v>
      </c>
      <c r="BK190" t="s">
        <v>313</v>
      </c>
      <c r="BL190">
        <v>34.914999999999999</v>
      </c>
      <c r="BM190" t="s">
        <v>324</v>
      </c>
      <c r="BP190" t="s">
        <v>313</v>
      </c>
      <c r="BQ190">
        <v>5970.1769999999997</v>
      </c>
      <c r="BR190" t="s">
        <v>374</v>
      </c>
      <c r="BU190" t="s">
        <v>313</v>
      </c>
      <c r="BV190">
        <v>4323.22</v>
      </c>
      <c r="BW190" t="s">
        <v>326</v>
      </c>
      <c r="BZ190" t="s">
        <v>313</v>
      </c>
      <c r="CA190">
        <v>784.15200000000004</v>
      </c>
      <c r="CB190" t="s">
        <v>327</v>
      </c>
      <c r="CE190" t="s">
        <v>313</v>
      </c>
      <c r="CF190">
        <v>459.19600000000003</v>
      </c>
      <c r="CG190" t="s">
        <v>328</v>
      </c>
      <c r="CJ190" t="s">
        <v>313</v>
      </c>
      <c r="CK190">
        <v>5173.9589999999998</v>
      </c>
      <c r="CL190" t="s">
        <v>328</v>
      </c>
      <c r="CO190" t="s">
        <v>313</v>
      </c>
      <c r="CP190">
        <v>337.54399999999998</v>
      </c>
      <c r="CQ190" t="s">
        <v>329</v>
      </c>
      <c r="CT190" t="s">
        <v>313</v>
      </c>
      <c r="CU190">
        <v>0</v>
      </c>
      <c r="CV190" t="s">
        <v>313</v>
      </c>
      <c r="CW190">
        <v>0</v>
      </c>
      <c r="CX190">
        <v>5.0000000000000001E-3</v>
      </c>
      <c r="CY190" t="s">
        <v>313</v>
      </c>
      <c r="CZ190">
        <v>4073.1080000000002</v>
      </c>
      <c r="DA190" t="s">
        <v>313</v>
      </c>
      <c r="DD190" t="s">
        <v>313</v>
      </c>
      <c r="DE190">
        <v>1064.2950000000001</v>
      </c>
      <c r="DF190" t="s">
        <v>330</v>
      </c>
      <c r="DI190" t="s">
        <v>313</v>
      </c>
      <c r="DJ190">
        <v>6074.7619999999997</v>
      </c>
      <c r="DK190" t="s">
        <v>306</v>
      </c>
      <c r="DN190" t="s">
        <v>313</v>
      </c>
      <c r="DO190">
        <v>877.54100000000005</v>
      </c>
      <c r="DP190" t="s">
        <v>354</v>
      </c>
      <c r="DS190" t="s">
        <v>313</v>
      </c>
      <c r="DT190">
        <v>41.048000000000002</v>
      </c>
      <c r="DU190" t="s">
        <v>332</v>
      </c>
      <c r="DX190" t="s">
        <v>313</v>
      </c>
      <c r="DY190">
        <v>4122.0069999999996</v>
      </c>
      <c r="DZ190" t="s">
        <v>328</v>
      </c>
      <c r="EC190" t="s">
        <v>313</v>
      </c>
      <c r="ED190">
        <v>40.273000000000003</v>
      </c>
      <c r="EE190" t="s">
        <v>306</v>
      </c>
      <c r="EH190" t="s">
        <v>313</v>
      </c>
      <c r="EI190">
        <v>911.43499999999995</v>
      </c>
      <c r="EJ190" t="s">
        <v>333</v>
      </c>
      <c r="EM190" t="s">
        <v>313</v>
      </c>
      <c r="EN190">
        <v>4135.3370000000004</v>
      </c>
      <c r="EO190" t="s">
        <v>334</v>
      </c>
      <c r="ER190" t="s">
        <v>313</v>
      </c>
      <c r="ES190">
        <v>5121.5720000000001</v>
      </c>
      <c r="ET190" t="s">
        <v>313</v>
      </c>
      <c r="EW190" t="s">
        <v>313</v>
      </c>
      <c r="EX190">
        <v>6225.9560000000001</v>
      </c>
      <c r="EY190" t="s">
        <v>313</v>
      </c>
      <c r="FB190" t="s">
        <v>313</v>
      </c>
      <c r="FC190">
        <v>5739.1639999999998</v>
      </c>
      <c r="FD190" t="s">
        <v>335</v>
      </c>
      <c r="FG190" t="s">
        <v>313</v>
      </c>
      <c r="FH190">
        <v>1826.6859999999999</v>
      </c>
      <c r="FI190" t="s">
        <v>328</v>
      </c>
      <c r="FL190" t="s">
        <v>313</v>
      </c>
      <c r="FM190">
        <v>5181.8050000000003</v>
      </c>
      <c r="FN190" t="s">
        <v>328</v>
      </c>
      <c r="FQ190" t="s">
        <v>313</v>
      </c>
      <c r="FR190">
        <v>4726.9110000000001</v>
      </c>
      <c r="FS190" t="s">
        <v>306</v>
      </c>
      <c r="FV190" t="s">
        <v>313</v>
      </c>
      <c r="FW190">
        <v>0</v>
      </c>
      <c r="FX190" t="s">
        <v>328</v>
      </c>
      <c r="FY190">
        <v>100</v>
      </c>
      <c r="FZ190">
        <v>7957.9380000000001</v>
      </c>
      <c r="GA190" t="s">
        <v>328</v>
      </c>
      <c r="GB190">
        <v>94.442999999999998</v>
      </c>
      <c r="GC190" t="s">
        <v>336</v>
      </c>
      <c r="GF190" t="s">
        <v>313</v>
      </c>
      <c r="GG190">
        <v>10904.433000000001</v>
      </c>
      <c r="GH190" t="s">
        <v>328</v>
      </c>
      <c r="GK190" t="s">
        <v>313</v>
      </c>
      <c r="GL190">
        <v>784.74599999999998</v>
      </c>
      <c r="GM190" t="s">
        <v>337</v>
      </c>
      <c r="GP190" t="s">
        <v>313</v>
      </c>
      <c r="GQ190">
        <v>6032.7209999999995</v>
      </c>
      <c r="GR190" t="s">
        <v>338</v>
      </c>
      <c r="GU190" t="s">
        <v>313</v>
      </c>
      <c r="GV190">
        <v>0</v>
      </c>
      <c r="GW190" t="s">
        <v>313</v>
      </c>
      <c r="GX190">
        <v>0</v>
      </c>
      <c r="GY190">
        <v>1.7999999999999999E-2</v>
      </c>
      <c r="GZ190" t="s">
        <v>313</v>
      </c>
      <c r="HA190">
        <v>20593.417000000001</v>
      </c>
      <c r="HB190" t="s">
        <v>339</v>
      </c>
      <c r="HE190" t="s">
        <v>313</v>
      </c>
      <c r="HF190">
        <v>3911.2739999999999</v>
      </c>
      <c r="HG190" t="s">
        <v>328</v>
      </c>
      <c r="HJ190" t="s">
        <v>313</v>
      </c>
      <c r="HK190">
        <v>6254.0590000000002</v>
      </c>
      <c r="HL190" t="s">
        <v>328</v>
      </c>
      <c r="HO190" t="s">
        <v>313</v>
      </c>
      <c r="HP190">
        <v>998.68</v>
      </c>
      <c r="HQ190" t="s">
        <v>328</v>
      </c>
      <c r="HT190" t="s">
        <v>313</v>
      </c>
      <c r="HU190">
        <v>9963.9639999999999</v>
      </c>
      <c r="HV190" t="s">
        <v>340</v>
      </c>
      <c r="HY190" t="s">
        <v>313</v>
      </c>
      <c r="HZ190">
        <v>1280.049</v>
      </c>
      <c r="IA190" t="s">
        <v>327</v>
      </c>
      <c r="ID190" t="s">
        <v>313</v>
      </c>
      <c r="IE190">
        <v>0</v>
      </c>
      <c r="IF190" t="s">
        <v>306</v>
      </c>
      <c r="IG190">
        <v>100</v>
      </c>
      <c r="IH190">
        <v>7957.9620000000004</v>
      </c>
      <c r="II190" t="s">
        <v>306</v>
      </c>
      <c r="IJ190">
        <v>168.71700000000001</v>
      </c>
      <c r="IK190" t="s">
        <v>2332</v>
      </c>
      <c r="IN190" t="s">
        <v>313</v>
      </c>
    </row>
    <row r="191" spans="1:248">
      <c r="A191">
        <v>187</v>
      </c>
      <c r="B191" t="s">
        <v>1583</v>
      </c>
      <c r="C191" t="s">
        <v>1584</v>
      </c>
      <c r="D191" t="s">
        <v>1585</v>
      </c>
      <c r="E191" t="s">
        <v>1586</v>
      </c>
      <c r="F191" t="s">
        <v>1587</v>
      </c>
      <c r="G191" t="s">
        <v>522</v>
      </c>
      <c r="H191" t="s">
        <v>1378</v>
      </c>
      <c r="I191" t="s">
        <v>1588</v>
      </c>
      <c r="J191" t="s">
        <v>313</v>
      </c>
      <c r="K191" t="s">
        <v>313</v>
      </c>
      <c r="L191" t="s">
        <v>346</v>
      </c>
      <c r="M191">
        <v>189</v>
      </c>
      <c r="N191">
        <v>14863.777</v>
      </c>
      <c r="O191" t="s">
        <v>314</v>
      </c>
      <c r="R191" t="s">
        <v>313</v>
      </c>
      <c r="S191">
        <v>335.61200000000002</v>
      </c>
      <c r="T191" t="s">
        <v>442</v>
      </c>
      <c r="W191" t="s">
        <v>313</v>
      </c>
      <c r="X191">
        <v>0</v>
      </c>
      <c r="Y191" t="s">
        <v>316</v>
      </c>
      <c r="Z191">
        <v>100</v>
      </c>
      <c r="AA191">
        <v>19939.519</v>
      </c>
      <c r="AB191" t="s">
        <v>316</v>
      </c>
      <c r="AC191">
        <v>9579.2180000000008</v>
      </c>
      <c r="AD191" t="s">
        <v>713</v>
      </c>
      <c r="AG191" t="s">
        <v>313</v>
      </c>
      <c r="AH191">
        <v>1450.252</v>
      </c>
      <c r="AI191" t="s">
        <v>600</v>
      </c>
      <c r="AL191" t="s">
        <v>313</v>
      </c>
      <c r="AM191">
        <v>3724.3290000000002</v>
      </c>
      <c r="AN191" t="s">
        <v>319</v>
      </c>
      <c r="AQ191" t="s">
        <v>313</v>
      </c>
      <c r="AR191">
        <v>0</v>
      </c>
      <c r="AS191" t="s">
        <v>660</v>
      </c>
      <c r="AT191">
        <v>0.14299999999999999</v>
      </c>
      <c r="AU191">
        <v>28.446000000000002</v>
      </c>
      <c r="AV191" t="s">
        <v>660</v>
      </c>
      <c r="AW191">
        <v>4027.797</v>
      </c>
      <c r="AX191" t="s">
        <v>306</v>
      </c>
      <c r="BA191" t="s">
        <v>313</v>
      </c>
      <c r="BB191">
        <v>1570.817</v>
      </c>
      <c r="BC191" t="s">
        <v>322</v>
      </c>
      <c r="BF191" t="s">
        <v>313</v>
      </c>
      <c r="BG191">
        <v>457.94</v>
      </c>
      <c r="BH191" t="s">
        <v>720</v>
      </c>
      <c r="BK191" t="s">
        <v>313</v>
      </c>
      <c r="BL191">
        <v>738.09799999999996</v>
      </c>
      <c r="BM191" t="s">
        <v>662</v>
      </c>
      <c r="BP191" t="s">
        <v>313</v>
      </c>
      <c r="BQ191">
        <v>7781.3230000000003</v>
      </c>
      <c r="BR191" t="s">
        <v>374</v>
      </c>
      <c r="BU191" t="s">
        <v>313</v>
      </c>
      <c r="BV191">
        <v>508.98399999999998</v>
      </c>
      <c r="BW191" t="s">
        <v>663</v>
      </c>
      <c r="BZ191" t="s">
        <v>313</v>
      </c>
      <c r="CA191">
        <v>376.75799999999998</v>
      </c>
      <c r="CB191" t="s">
        <v>719</v>
      </c>
      <c r="CE191" t="s">
        <v>313</v>
      </c>
      <c r="CF191">
        <v>800.23699999999997</v>
      </c>
      <c r="CG191" t="s">
        <v>328</v>
      </c>
      <c r="CJ191" t="s">
        <v>313</v>
      </c>
      <c r="CK191">
        <v>4943.0659999999998</v>
      </c>
      <c r="CL191" t="s">
        <v>328</v>
      </c>
      <c r="CO191" t="s">
        <v>313</v>
      </c>
      <c r="CP191">
        <v>157.61699999999999</v>
      </c>
      <c r="CQ191" t="s">
        <v>842</v>
      </c>
      <c r="CT191" t="s">
        <v>313</v>
      </c>
      <c r="CU191">
        <v>713.36199999999997</v>
      </c>
      <c r="CV191" t="s">
        <v>313</v>
      </c>
      <c r="CY191" t="s">
        <v>313</v>
      </c>
      <c r="CZ191">
        <v>7419.4570000000003</v>
      </c>
      <c r="DA191" t="s">
        <v>313</v>
      </c>
      <c r="DD191" t="s">
        <v>313</v>
      </c>
      <c r="DE191">
        <v>797.15099999999995</v>
      </c>
      <c r="DF191" t="s">
        <v>347</v>
      </c>
      <c r="DI191" t="s">
        <v>313</v>
      </c>
      <c r="DJ191">
        <v>7652.9759999999997</v>
      </c>
      <c r="DK191" t="s">
        <v>341</v>
      </c>
      <c r="DN191" t="s">
        <v>313</v>
      </c>
      <c r="DO191">
        <v>1177.0999999999999</v>
      </c>
      <c r="DP191" t="s">
        <v>418</v>
      </c>
      <c r="DS191" t="s">
        <v>313</v>
      </c>
      <c r="DT191">
        <v>0</v>
      </c>
      <c r="DU191" t="s">
        <v>332</v>
      </c>
      <c r="DV191">
        <v>100</v>
      </c>
      <c r="DW191">
        <v>19939.519</v>
      </c>
      <c r="DX191" t="s">
        <v>332</v>
      </c>
      <c r="DY191">
        <v>6766.3320000000003</v>
      </c>
      <c r="DZ191" t="s">
        <v>328</v>
      </c>
      <c r="EC191" t="s">
        <v>313</v>
      </c>
      <c r="ED191">
        <v>10054.076999999999</v>
      </c>
      <c r="EE191" t="s">
        <v>306</v>
      </c>
      <c r="EH191" t="s">
        <v>313</v>
      </c>
      <c r="EI191">
        <v>437.137</v>
      </c>
      <c r="EJ191" t="s">
        <v>333</v>
      </c>
      <c r="EM191" t="s">
        <v>313</v>
      </c>
      <c r="EN191">
        <v>3587.09</v>
      </c>
      <c r="EO191" t="s">
        <v>494</v>
      </c>
      <c r="ER191" t="s">
        <v>313</v>
      </c>
      <c r="ES191">
        <v>707.55899999999997</v>
      </c>
      <c r="ET191" t="s">
        <v>313</v>
      </c>
      <c r="EW191" t="s">
        <v>313</v>
      </c>
      <c r="EX191">
        <v>7323.17</v>
      </c>
      <c r="EY191" t="s">
        <v>313</v>
      </c>
      <c r="FB191" t="s">
        <v>313</v>
      </c>
      <c r="FC191">
        <v>3706.598</v>
      </c>
      <c r="FD191" t="s">
        <v>376</v>
      </c>
      <c r="FG191" t="s">
        <v>313</v>
      </c>
      <c r="FH191">
        <v>10587.482</v>
      </c>
      <c r="FI191" t="s">
        <v>328</v>
      </c>
      <c r="FL191" t="s">
        <v>313</v>
      </c>
      <c r="FM191">
        <v>907.75800000000004</v>
      </c>
      <c r="FN191" t="s">
        <v>328</v>
      </c>
      <c r="FQ191" t="s">
        <v>313</v>
      </c>
      <c r="FR191">
        <v>1647.5029999999999</v>
      </c>
      <c r="FS191" t="s">
        <v>458</v>
      </c>
      <c r="FV191" t="s">
        <v>313</v>
      </c>
      <c r="FW191">
        <v>230.51900000000001</v>
      </c>
      <c r="FX191" t="s">
        <v>328</v>
      </c>
      <c r="GA191" t="s">
        <v>313</v>
      </c>
      <c r="GB191">
        <v>768.05</v>
      </c>
      <c r="GC191" t="s">
        <v>666</v>
      </c>
      <c r="GF191" t="s">
        <v>313</v>
      </c>
      <c r="GG191">
        <v>683.95</v>
      </c>
      <c r="GH191" t="s">
        <v>328</v>
      </c>
      <c r="GK191" t="s">
        <v>313</v>
      </c>
      <c r="GL191">
        <v>4624.4369999999999</v>
      </c>
      <c r="GM191" t="s">
        <v>721</v>
      </c>
      <c r="GP191" t="s">
        <v>313</v>
      </c>
      <c r="GQ191">
        <v>482.03300000000002</v>
      </c>
      <c r="GR191" t="s">
        <v>667</v>
      </c>
      <c r="GU191" t="s">
        <v>313</v>
      </c>
      <c r="GV191">
        <v>53.389000000000003</v>
      </c>
      <c r="GW191" t="s">
        <v>313</v>
      </c>
      <c r="GZ191" t="s">
        <v>313</v>
      </c>
      <c r="HA191">
        <v>19460.210999999999</v>
      </c>
      <c r="HB191" t="s">
        <v>339</v>
      </c>
      <c r="HE191" t="s">
        <v>313</v>
      </c>
      <c r="HF191">
        <v>1400.796</v>
      </c>
      <c r="HG191" t="s">
        <v>328</v>
      </c>
      <c r="HJ191" t="s">
        <v>313</v>
      </c>
      <c r="HK191">
        <v>7467.2250000000004</v>
      </c>
      <c r="HL191" t="s">
        <v>328</v>
      </c>
      <c r="HO191" t="s">
        <v>313</v>
      </c>
      <c r="HP191">
        <v>0</v>
      </c>
      <c r="HQ191" t="s">
        <v>328</v>
      </c>
      <c r="HR191">
        <v>100</v>
      </c>
      <c r="HS191">
        <v>19939.519</v>
      </c>
      <c r="HT191" t="s">
        <v>328</v>
      </c>
      <c r="HU191">
        <v>19145.611000000001</v>
      </c>
      <c r="HV191" t="s">
        <v>340</v>
      </c>
      <c r="HY191" t="s">
        <v>313</v>
      </c>
      <c r="HZ191">
        <v>5607.6149999999998</v>
      </c>
      <c r="IA191" t="s">
        <v>723</v>
      </c>
      <c r="ID191" t="s">
        <v>313</v>
      </c>
      <c r="IE191">
        <v>7550.4059999999999</v>
      </c>
      <c r="IF191" t="s">
        <v>306</v>
      </c>
      <c r="II191" t="s">
        <v>313</v>
      </c>
      <c r="IJ191">
        <v>54.859000000000002</v>
      </c>
      <c r="IK191" t="s">
        <v>2332</v>
      </c>
      <c r="IN191" t="s">
        <v>313</v>
      </c>
    </row>
    <row r="192" spans="1:248">
      <c r="A192">
        <v>188</v>
      </c>
      <c r="B192" t="s">
        <v>1589</v>
      </c>
      <c r="C192" t="s">
        <v>1590</v>
      </c>
      <c r="D192" t="s">
        <v>1591</v>
      </c>
      <c r="E192" t="s">
        <v>1592</v>
      </c>
      <c r="F192" t="s">
        <v>1593</v>
      </c>
      <c r="G192" t="s">
        <v>522</v>
      </c>
      <c r="H192" t="s">
        <v>1387</v>
      </c>
      <c r="I192" t="s">
        <v>1594</v>
      </c>
      <c r="J192" t="s">
        <v>313</v>
      </c>
      <c r="K192" t="s">
        <v>313</v>
      </c>
      <c r="L192" t="s">
        <v>313</v>
      </c>
      <c r="M192">
        <v>190</v>
      </c>
      <c r="N192">
        <v>7306.6220000000003</v>
      </c>
      <c r="O192" t="s">
        <v>314</v>
      </c>
      <c r="R192" t="s">
        <v>313</v>
      </c>
      <c r="S192">
        <v>3062.6570000000002</v>
      </c>
      <c r="T192" t="s">
        <v>315</v>
      </c>
      <c r="W192" t="s">
        <v>313</v>
      </c>
      <c r="X192">
        <v>645.94399999999996</v>
      </c>
      <c r="Y192" t="s">
        <v>316</v>
      </c>
      <c r="AB192" t="s">
        <v>313</v>
      </c>
      <c r="AC192">
        <v>1849.298</v>
      </c>
      <c r="AD192" t="s">
        <v>317</v>
      </c>
      <c r="AG192" t="s">
        <v>313</v>
      </c>
      <c r="AH192">
        <v>381.13</v>
      </c>
      <c r="AI192" t="s">
        <v>318</v>
      </c>
      <c r="AL192" t="s">
        <v>313</v>
      </c>
      <c r="AM192">
        <v>0</v>
      </c>
      <c r="AN192" t="s">
        <v>319</v>
      </c>
      <c r="AO192">
        <v>100</v>
      </c>
      <c r="AP192">
        <v>1871.828</v>
      </c>
      <c r="AQ192" t="s">
        <v>319</v>
      </c>
      <c r="AR192">
        <v>387.35500000000002</v>
      </c>
      <c r="AS192" t="s">
        <v>402</v>
      </c>
      <c r="AV192" t="s">
        <v>313</v>
      </c>
      <c r="AW192">
        <v>1318.34</v>
      </c>
      <c r="AX192" t="s">
        <v>341</v>
      </c>
      <c r="BA192" t="s">
        <v>313</v>
      </c>
      <c r="BB192">
        <v>710.91099999999994</v>
      </c>
      <c r="BC192" t="s">
        <v>322</v>
      </c>
      <c r="BF192" t="s">
        <v>313</v>
      </c>
      <c r="BG192">
        <v>215.261</v>
      </c>
      <c r="BH192" t="s">
        <v>1595</v>
      </c>
      <c r="BK192" t="s">
        <v>313</v>
      </c>
      <c r="BL192">
        <v>291.62099999999998</v>
      </c>
      <c r="BM192" t="s">
        <v>441</v>
      </c>
      <c r="BP192" t="s">
        <v>313</v>
      </c>
      <c r="BQ192">
        <v>252.51</v>
      </c>
      <c r="BR192" t="s">
        <v>374</v>
      </c>
      <c r="BU192" t="s">
        <v>313</v>
      </c>
      <c r="BV192">
        <v>218.90700000000001</v>
      </c>
      <c r="BW192" t="s">
        <v>1596</v>
      </c>
      <c r="BZ192" t="s">
        <v>313</v>
      </c>
      <c r="CA192">
        <v>90.197000000000003</v>
      </c>
      <c r="CB192" t="s">
        <v>426</v>
      </c>
      <c r="CE192" t="s">
        <v>313</v>
      </c>
      <c r="CF192">
        <v>708.91300000000001</v>
      </c>
      <c r="CG192" t="s">
        <v>328</v>
      </c>
      <c r="CJ192" t="s">
        <v>313</v>
      </c>
      <c r="CK192">
        <v>285.60000000000002</v>
      </c>
      <c r="CL192" t="s">
        <v>328</v>
      </c>
      <c r="CO192" t="s">
        <v>313</v>
      </c>
      <c r="CP192">
        <v>11.85</v>
      </c>
      <c r="CQ192" t="s">
        <v>1597</v>
      </c>
      <c r="CT192" t="s">
        <v>313</v>
      </c>
      <c r="CU192">
        <v>535.99400000000003</v>
      </c>
      <c r="CV192" t="s">
        <v>313</v>
      </c>
      <c r="CY192" t="s">
        <v>313</v>
      </c>
      <c r="CZ192">
        <v>196.364</v>
      </c>
      <c r="DA192" t="s">
        <v>313</v>
      </c>
      <c r="DD192" t="s">
        <v>313</v>
      </c>
      <c r="DE192">
        <v>1887.2339999999999</v>
      </c>
      <c r="DF192" t="s">
        <v>330</v>
      </c>
      <c r="DI192" t="s">
        <v>313</v>
      </c>
      <c r="DJ192">
        <v>355.73700000000002</v>
      </c>
      <c r="DK192" t="s">
        <v>306</v>
      </c>
      <c r="DN192" t="s">
        <v>313</v>
      </c>
      <c r="DO192">
        <v>1528.2460000000001</v>
      </c>
      <c r="DP192" t="s">
        <v>321</v>
      </c>
      <c r="DS192" t="s">
        <v>313</v>
      </c>
      <c r="DT192">
        <v>201.952</v>
      </c>
      <c r="DU192" t="s">
        <v>332</v>
      </c>
      <c r="DX192" t="s">
        <v>313</v>
      </c>
      <c r="DY192">
        <v>802.21199999999999</v>
      </c>
      <c r="DZ192" t="s">
        <v>328</v>
      </c>
      <c r="EC192" t="s">
        <v>313</v>
      </c>
      <c r="ED192">
        <v>4626.8639999999996</v>
      </c>
      <c r="EE192" t="s">
        <v>306</v>
      </c>
      <c r="EH192" t="s">
        <v>313</v>
      </c>
      <c r="EI192">
        <v>202.50299999999999</v>
      </c>
      <c r="EJ192" t="s">
        <v>333</v>
      </c>
      <c r="EM192" t="s">
        <v>313</v>
      </c>
      <c r="EN192">
        <v>4045.3069999999998</v>
      </c>
      <c r="EO192" t="s">
        <v>394</v>
      </c>
      <c r="ER192" t="s">
        <v>313</v>
      </c>
      <c r="ES192">
        <v>108.747</v>
      </c>
      <c r="ET192" t="s">
        <v>313</v>
      </c>
      <c r="EW192" t="s">
        <v>313</v>
      </c>
      <c r="EX192">
        <v>596.39400000000001</v>
      </c>
      <c r="EY192" t="s">
        <v>313</v>
      </c>
      <c r="FB192" t="s">
        <v>313</v>
      </c>
      <c r="FC192">
        <v>4284.451</v>
      </c>
      <c r="FD192" t="s">
        <v>335</v>
      </c>
      <c r="FG192" t="s">
        <v>313</v>
      </c>
      <c r="FH192">
        <v>3779.56</v>
      </c>
      <c r="FI192" t="s">
        <v>328</v>
      </c>
      <c r="FL192" t="s">
        <v>313</v>
      </c>
      <c r="FM192">
        <v>206.55199999999999</v>
      </c>
      <c r="FN192" t="s">
        <v>328</v>
      </c>
      <c r="FQ192" t="s">
        <v>313</v>
      </c>
      <c r="FR192">
        <v>2107.1480000000001</v>
      </c>
      <c r="FS192" t="s">
        <v>341</v>
      </c>
      <c r="FV192" t="s">
        <v>313</v>
      </c>
      <c r="FW192">
        <v>0</v>
      </c>
      <c r="FX192" t="s">
        <v>328</v>
      </c>
      <c r="FY192">
        <v>99.971999999999994</v>
      </c>
      <c r="FZ192">
        <v>1871.3019999999999</v>
      </c>
      <c r="GA192" t="s">
        <v>328</v>
      </c>
      <c r="GB192">
        <v>506.03100000000001</v>
      </c>
      <c r="GC192" t="s">
        <v>395</v>
      </c>
      <c r="GF192" t="s">
        <v>313</v>
      </c>
      <c r="GG192">
        <v>7394.9790000000003</v>
      </c>
      <c r="GH192" t="s">
        <v>328</v>
      </c>
      <c r="GK192" t="s">
        <v>313</v>
      </c>
      <c r="GL192">
        <v>1432.704</v>
      </c>
      <c r="GM192" t="s">
        <v>337</v>
      </c>
      <c r="GP192" t="s">
        <v>313</v>
      </c>
      <c r="GQ192">
        <v>323.01600000000002</v>
      </c>
      <c r="GR192" t="s">
        <v>338</v>
      </c>
      <c r="GU192" t="s">
        <v>313</v>
      </c>
      <c r="GV192">
        <v>0</v>
      </c>
      <c r="GW192" t="s">
        <v>313</v>
      </c>
      <c r="GX192">
        <v>2.8000000000000001E-2</v>
      </c>
      <c r="GY192">
        <v>0.52700000000000002</v>
      </c>
      <c r="GZ192" t="s">
        <v>313</v>
      </c>
      <c r="HA192">
        <v>15958.03</v>
      </c>
      <c r="HB192" t="s">
        <v>339</v>
      </c>
      <c r="HE192" t="s">
        <v>313</v>
      </c>
      <c r="HF192">
        <v>449.488</v>
      </c>
      <c r="HG192" t="s">
        <v>328</v>
      </c>
      <c r="HJ192" t="s">
        <v>313</v>
      </c>
      <c r="HK192">
        <v>534.94799999999998</v>
      </c>
      <c r="HL192" t="s">
        <v>328</v>
      </c>
      <c r="HO192" t="s">
        <v>313</v>
      </c>
      <c r="HP192">
        <v>870.53200000000004</v>
      </c>
      <c r="HQ192" t="s">
        <v>328</v>
      </c>
      <c r="HT192" t="s">
        <v>313</v>
      </c>
      <c r="HU192">
        <v>15608.324000000001</v>
      </c>
      <c r="HV192" t="s">
        <v>340</v>
      </c>
      <c r="HY192" t="s">
        <v>313</v>
      </c>
      <c r="HZ192">
        <v>708.90800000000002</v>
      </c>
      <c r="IA192" t="s">
        <v>327</v>
      </c>
      <c r="ID192" t="s">
        <v>313</v>
      </c>
      <c r="IE192">
        <v>210.27500000000001</v>
      </c>
      <c r="IF192" t="s">
        <v>306</v>
      </c>
      <c r="II192" t="s">
        <v>313</v>
      </c>
      <c r="IJ192">
        <v>180.047</v>
      </c>
      <c r="IK192" t="s">
        <v>2332</v>
      </c>
      <c r="IN192" t="s">
        <v>313</v>
      </c>
    </row>
    <row r="193" spans="1:248">
      <c r="A193">
        <v>182</v>
      </c>
      <c r="B193" t="s">
        <v>1598</v>
      </c>
      <c r="C193" t="s">
        <v>1599</v>
      </c>
      <c r="D193" t="s">
        <v>1600</v>
      </c>
      <c r="E193" t="s">
        <v>1601</v>
      </c>
      <c r="F193" t="s">
        <v>1602</v>
      </c>
      <c r="G193" t="s">
        <v>1572</v>
      </c>
      <c r="H193" t="s">
        <v>1363</v>
      </c>
      <c r="I193" t="s">
        <v>1603</v>
      </c>
      <c r="J193" t="s">
        <v>313</v>
      </c>
      <c r="K193" t="s">
        <v>313</v>
      </c>
      <c r="L193" t="s">
        <v>346</v>
      </c>
      <c r="M193">
        <v>191</v>
      </c>
      <c r="N193">
        <v>6197.9679999999998</v>
      </c>
      <c r="O193" t="s">
        <v>314</v>
      </c>
      <c r="R193" t="s">
        <v>313</v>
      </c>
      <c r="S193">
        <v>6434.5619999999999</v>
      </c>
      <c r="T193" t="s">
        <v>360</v>
      </c>
      <c r="W193" t="s">
        <v>313</v>
      </c>
      <c r="X193">
        <v>0</v>
      </c>
      <c r="Y193" t="s">
        <v>316</v>
      </c>
      <c r="Z193">
        <v>100</v>
      </c>
      <c r="AA193">
        <v>121591.57799999999</v>
      </c>
      <c r="AB193" t="s">
        <v>316</v>
      </c>
      <c r="AC193">
        <v>5992.9449999999997</v>
      </c>
      <c r="AD193" t="s">
        <v>317</v>
      </c>
      <c r="AG193" t="s">
        <v>313</v>
      </c>
      <c r="AH193">
        <v>2141.4349999999999</v>
      </c>
      <c r="AI193" t="s">
        <v>318</v>
      </c>
      <c r="AL193" t="s">
        <v>313</v>
      </c>
      <c r="AM193">
        <v>906.24900000000002</v>
      </c>
      <c r="AN193" t="s">
        <v>372</v>
      </c>
      <c r="AQ193" t="s">
        <v>313</v>
      </c>
      <c r="AR193">
        <v>4513.8389999999999</v>
      </c>
      <c r="AS193" t="s">
        <v>320</v>
      </c>
      <c r="AV193" t="s">
        <v>313</v>
      </c>
      <c r="AW193">
        <v>4806.9040000000005</v>
      </c>
      <c r="AX193" t="s">
        <v>321</v>
      </c>
      <c r="BA193" t="s">
        <v>313</v>
      </c>
      <c r="BB193">
        <v>163.28100000000001</v>
      </c>
      <c r="BC193" t="s">
        <v>322</v>
      </c>
      <c r="BF193" t="s">
        <v>313</v>
      </c>
      <c r="BG193">
        <v>982.49300000000005</v>
      </c>
      <c r="BH193" t="s">
        <v>373</v>
      </c>
      <c r="BK193" t="s">
        <v>313</v>
      </c>
      <c r="BL193">
        <v>2494.5790000000002</v>
      </c>
      <c r="BM193" t="s">
        <v>324</v>
      </c>
      <c r="BP193" t="s">
        <v>313</v>
      </c>
      <c r="BQ193">
        <v>6616.1030000000001</v>
      </c>
      <c r="BR193" t="s">
        <v>374</v>
      </c>
      <c r="BU193" t="s">
        <v>313</v>
      </c>
      <c r="BV193">
        <v>5806.5140000000001</v>
      </c>
      <c r="BW193" t="s">
        <v>326</v>
      </c>
      <c r="BZ193" t="s">
        <v>313</v>
      </c>
      <c r="CA193">
        <v>1342.664</v>
      </c>
      <c r="CB193" t="s">
        <v>327</v>
      </c>
      <c r="CE193" t="s">
        <v>313</v>
      </c>
      <c r="CF193">
        <v>163.286</v>
      </c>
      <c r="CG193" t="s">
        <v>328</v>
      </c>
      <c r="CJ193" t="s">
        <v>313</v>
      </c>
      <c r="CK193">
        <v>5547.4989999999998</v>
      </c>
      <c r="CL193" t="s">
        <v>328</v>
      </c>
      <c r="CO193" t="s">
        <v>313</v>
      </c>
      <c r="CP193">
        <v>2213.8139999999999</v>
      </c>
      <c r="CQ193" t="s">
        <v>329</v>
      </c>
      <c r="CT193" t="s">
        <v>313</v>
      </c>
      <c r="CU193">
        <v>2618.6849999999999</v>
      </c>
      <c r="CV193" t="s">
        <v>313</v>
      </c>
      <c r="CY193" t="s">
        <v>313</v>
      </c>
      <c r="CZ193">
        <v>5517.1469999999999</v>
      </c>
      <c r="DA193" t="s">
        <v>313</v>
      </c>
      <c r="DD193" t="s">
        <v>313</v>
      </c>
      <c r="DE193">
        <v>182.60499999999999</v>
      </c>
      <c r="DF193" t="s">
        <v>347</v>
      </c>
      <c r="DI193" t="s">
        <v>313</v>
      </c>
      <c r="DJ193">
        <v>6677.5770000000002</v>
      </c>
      <c r="DK193" t="s">
        <v>341</v>
      </c>
      <c r="DN193" t="s">
        <v>313</v>
      </c>
      <c r="DO193">
        <v>120.726</v>
      </c>
      <c r="DP193" t="s">
        <v>375</v>
      </c>
      <c r="DS193" t="s">
        <v>313</v>
      </c>
      <c r="DT193">
        <v>0</v>
      </c>
      <c r="DU193" t="s">
        <v>332</v>
      </c>
      <c r="DV193">
        <v>100</v>
      </c>
      <c r="DW193">
        <v>121591.57799999999</v>
      </c>
      <c r="DX193" t="s">
        <v>332</v>
      </c>
      <c r="DY193">
        <v>5462.6109999999999</v>
      </c>
      <c r="DZ193" t="s">
        <v>328</v>
      </c>
      <c r="EC193" t="s">
        <v>313</v>
      </c>
      <c r="ED193">
        <v>0</v>
      </c>
      <c r="EE193" t="s">
        <v>306</v>
      </c>
      <c r="EF193">
        <v>99.986999999999995</v>
      </c>
      <c r="EG193">
        <v>121575.58500000001</v>
      </c>
      <c r="EH193" t="s">
        <v>306</v>
      </c>
      <c r="EI193">
        <v>787.40200000000004</v>
      </c>
      <c r="EJ193" t="s">
        <v>333</v>
      </c>
      <c r="EM193" t="s">
        <v>313</v>
      </c>
      <c r="EN193">
        <v>5144.57</v>
      </c>
      <c r="EO193" t="s">
        <v>1573</v>
      </c>
      <c r="ER193" t="s">
        <v>313</v>
      </c>
      <c r="ES193">
        <v>5425.335</v>
      </c>
      <c r="ET193" t="s">
        <v>313</v>
      </c>
      <c r="EW193" t="s">
        <v>313</v>
      </c>
      <c r="EX193">
        <v>6690.3069999999998</v>
      </c>
      <c r="EY193" t="s">
        <v>313</v>
      </c>
      <c r="FB193" t="s">
        <v>313</v>
      </c>
      <c r="FC193">
        <v>3510.7660000000001</v>
      </c>
      <c r="FD193" t="s">
        <v>376</v>
      </c>
      <c r="FG193" t="s">
        <v>313</v>
      </c>
      <c r="FH193">
        <v>3748.5720000000001</v>
      </c>
      <c r="FI193" t="s">
        <v>328</v>
      </c>
      <c r="FL193" t="s">
        <v>313</v>
      </c>
      <c r="FM193">
        <v>6277.893</v>
      </c>
      <c r="FN193" t="s">
        <v>328</v>
      </c>
      <c r="FQ193" t="s">
        <v>313</v>
      </c>
      <c r="FR193">
        <v>6624.4049999999997</v>
      </c>
      <c r="FS193" t="s">
        <v>306</v>
      </c>
      <c r="FV193" t="s">
        <v>313</v>
      </c>
      <c r="FW193">
        <v>2236.61</v>
      </c>
      <c r="FX193" t="s">
        <v>328</v>
      </c>
      <c r="GA193" t="s">
        <v>313</v>
      </c>
      <c r="GB193">
        <v>2725.9560000000001</v>
      </c>
      <c r="GC193" t="s">
        <v>336</v>
      </c>
      <c r="GF193" t="s">
        <v>313</v>
      </c>
      <c r="GG193">
        <v>9441.9639999999999</v>
      </c>
      <c r="GH193" t="s">
        <v>328</v>
      </c>
      <c r="GK193" t="s">
        <v>313</v>
      </c>
      <c r="GL193">
        <v>1341.0930000000001</v>
      </c>
      <c r="GM193" t="s">
        <v>337</v>
      </c>
      <c r="GP193" t="s">
        <v>313</v>
      </c>
      <c r="GQ193">
        <v>6644.1989999999996</v>
      </c>
      <c r="GR193" t="s">
        <v>502</v>
      </c>
      <c r="GU193" t="s">
        <v>313</v>
      </c>
      <c r="GV193">
        <v>2021.9739999999999</v>
      </c>
      <c r="GW193" t="s">
        <v>313</v>
      </c>
      <c r="GZ193" t="s">
        <v>313</v>
      </c>
      <c r="HA193">
        <v>22168.789000000001</v>
      </c>
      <c r="HB193" t="s">
        <v>339</v>
      </c>
      <c r="HE193" t="s">
        <v>313</v>
      </c>
      <c r="HF193">
        <v>2429.8719999999998</v>
      </c>
      <c r="HG193" t="s">
        <v>328</v>
      </c>
      <c r="HJ193" t="s">
        <v>313</v>
      </c>
      <c r="HK193">
        <v>6809.6660000000002</v>
      </c>
      <c r="HL193" t="s">
        <v>328</v>
      </c>
      <c r="HO193" t="s">
        <v>313</v>
      </c>
      <c r="HP193">
        <v>342.41500000000002</v>
      </c>
      <c r="HQ193" t="s">
        <v>328</v>
      </c>
      <c r="HT193" t="s">
        <v>313</v>
      </c>
      <c r="HU193">
        <v>9126.9060000000009</v>
      </c>
      <c r="HV193" t="s">
        <v>340</v>
      </c>
      <c r="HY193" t="s">
        <v>313</v>
      </c>
      <c r="HZ193">
        <v>1752.7360000000001</v>
      </c>
      <c r="IA193" t="s">
        <v>327</v>
      </c>
      <c r="ID193" t="s">
        <v>313</v>
      </c>
      <c r="IE193">
        <v>996.18600000000004</v>
      </c>
      <c r="IF193" t="s">
        <v>306</v>
      </c>
      <c r="II193" t="s">
        <v>313</v>
      </c>
      <c r="IJ193">
        <v>0</v>
      </c>
      <c r="IK193" t="s">
        <v>2332</v>
      </c>
      <c r="IL193">
        <v>0</v>
      </c>
      <c r="IM193">
        <v>6.7000000000000004E-2</v>
      </c>
      <c r="IN193" t="s">
        <v>2332</v>
      </c>
    </row>
    <row r="194" spans="1:248">
      <c r="A194">
        <v>189</v>
      </c>
      <c r="B194" t="s">
        <v>1604</v>
      </c>
      <c r="C194" t="s">
        <v>1605</v>
      </c>
      <c r="D194" t="s">
        <v>1606</v>
      </c>
      <c r="E194" t="s">
        <v>1607</v>
      </c>
      <c r="F194" t="s">
        <v>1608</v>
      </c>
      <c r="G194" t="s">
        <v>522</v>
      </c>
      <c r="H194" t="s">
        <v>1397</v>
      </c>
      <c r="I194" t="s">
        <v>1609</v>
      </c>
      <c r="J194" t="s">
        <v>313</v>
      </c>
      <c r="K194" t="s">
        <v>313</v>
      </c>
      <c r="L194" t="s">
        <v>346</v>
      </c>
      <c r="M194">
        <v>192</v>
      </c>
      <c r="N194">
        <v>9731.3330000000005</v>
      </c>
      <c r="O194" t="s">
        <v>314</v>
      </c>
      <c r="R194" t="s">
        <v>313</v>
      </c>
      <c r="S194">
        <v>971.37</v>
      </c>
      <c r="T194" t="s">
        <v>315</v>
      </c>
      <c r="W194" t="s">
        <v>313</v>
      </c>
      <c r="X194">
        <v>0</v>
      </c>
      <c r="Y194" t="s">
        <v>316</v>
      </c>
      <c r="Z194">
        <v>72.409000000000006</v>
      </c>
      <c r="AA194">
        <v>55628.642</v>
      </c>
      <c r="AB194" t="s">
        <v>316</v>
      </c>
      <c r="AC194">
        <v>4236.9809999999998</v>
      </c>
      <c r="AD194" t="s">
        <v>317</v>
      </c>
      <c r="AG194" t="s">
        <v>313</v>
      </c>
      <c r="AH194">
        <v>1246.2049999999999</v>
      </c>
      <c r="AI194" t="s">
        <v>525</v>
      </c>
      <c r="AL194" t="s">
        <v>313</v>
      </c>
      <c r="AM194">
        <v>0</v>
      </c>
      <c r="AN194" t="s">
        <v>319</v>
      </c>
      <c r="AO194">
        <v>27.591000000000001</v>
      </c>
      <c r="AP194">
        <v>21197.014999999999</v>
      </c>
      <c r="AQ194" t="s">
        <v>319</v>
      </c>
      <c r="AR194">
        <v>953.18299999999999</v>
      </c>
      <c r="AS194" t="s">
        <v>526</v>
      </c>
      <c r="AV194" t="s">
        <v>313</v>
      </c>
      <c r="AW194">
        <v>2218.7420000000002</v>
      </c>
      <c r="AX194" t="s">
        <v>306</v>
      </c>
      <c r="BA194" t="s">
        <v>313</v>
      </c>
      <c r="BB194">
        <v>87.924999999999997</v>
      </c>
      <c r="BC194" t="s">
        <v>322</v>
      </c>
      <c r="BF194" t="s">
        <v>313</v>
      </c>
      <c r="BG194">
        <v>125.245</v>
      </c>
      <c r="BH194" t="s">
        <v>1610</v>
      </c>
      <c r="BK194" t="s">
        <v>313</v>
      </c>
      <c r="BL194">
        <v>1973.6369999999999</v>
      </c>
      <c r="BM194" t="s">
        <v>449</v>
      </c>
      <c r="BP194" t="s">
        <v>313</v>
      </c>
      <c r="BQ194">
        <v>2256.7959999999998</v>
      </c>
      <c r="BR194" t="s">
        <v>374</v>
      </c>
      <c r="BU194" t="s">
        <v>313</v>
      </c>
      <c r="BV194">
        <v>1719.0060000000001</v>
      </c>
      <c r="BW194" t="s">
        <v>694</v>
      </c>
      <c r="BZ194" t="s">
        <v>313</v>
      </c>
      <c r="CA194">
        <v>1331.114</v>
      </c>
      <c r="CB194" t="s">
        <v>584</v>
      </c>
      <c r="CE194" t="s">
        <v>313</v>
      </c>
      <c r="CF194">
        <v>14.135999999999999</v>
      </c>
      <c r="CG194" t="s">
        <v>328</v>
      </c>
      <c r="CJ194" t="s">
        <v>313</v>
      </c>
      <c r="CK194">
        <v>2236.5410000000002</v>
      </c>
      <c r="CL194" t="s">
        <v>328</v>
      </c>
      <c r="CO194" t="s">
        <v>313</v>
      </c>
      <c r="CP194">
        <v>631.89</v>
      </c>
      <c r="CQ194" t="s">
        <v>593</v>
      </c>
      <c r="CT194" t="s">
        <v>313</v>
      </c>
      <c r="CU194">
        <v>1707.3579999999999</v>
      </c>
      <c r="CV194" t="s">
        <v>313</v>
      </c>
      <c r="CY194" t="s">
        <v>313</v>
      </c>
      <c r="CZ194">
        <v>1770.7080000000001</v>
      </c>
      <c r="DA194" t="s">
        <v>313</v>
      </c>
      <c r="DD194" t="s">
        <v>313</v>
      </c>
      <c r="DE194">
        <v>3.1890000000000001</v>
      </c>
      <c r="DF194" t="s">
        <v>347</v>
      </c>
      <c r="DI194" t="s">
        <v>313</v>
      </c>
      <c r="DJ194">
        <v>2154.1790000000001</v>
      </c>
      <c r="DK194" t="s">
        <v>341</v>
      </c>
      <c r="DN194" t="s">
        <v>313</v>
      </c>
      <c r="DO194">
        <v>483.05900000000003</v>
      </c>
      <c r="DP194" t="s">
        <v>418</v>
      </c>
      <c r="DS194" t="s">
        <v>313</v>
      </c>
      <c r="DT194">
        <v>0</v>
      </c>
      <c r="DU194" t="s">
        <v>332</v>
      </c>
      <c r="DV194">
        <v>98.701999999999998</v>
      </c>
      <c r="DW194">
        <v>75828.520999999993</v>
      </c>
      <c r="DX194" t="s">
        <v>332</v>
      </c>
      <c r="DY194">
        <v>1908.2380000000001</v>
      </c>
      <c r="DZ194" t="s">
        <v>328</v>
      </c>
      <c r="EC194" t="s">
        <v>313</v>
      </c>
      <c r="ED194">
        <v>7238.5940000000001</v>
      </c>
      <c r="EE194" t="s">
        <v>306</v>
      </c>
      <c r="EH194" t="s">
        <v>313</v>
      </c>
      <c r="EI194">
        <v>420.47699999999998</v>
      </c>
      <c r="EJ194" t="s">
        <v>333</v>
      </c>
      <c r="EM194" t="s">
        <v>313</v>
      </c>
      <c r="EN194">
        <v>3996.3440000000001</v>
      </c>
      <c r="EO194" t="s">
        <v>494</v>
      </c>
      <c r="ER194" t="s">
        <v>313</v>
      </c>
      <c r="ES194">
        <v>85.198999999999998</v>
      </c>
      <c r="ET194" t="s">
        <v>313</v>
      </c>
      <c r="EW194" t="s">
        <v>313</v>
      </c>
      <c r="EX194">
        <v>1955.1130000000001</v>
      </c>
      <c r="EY194" t="s">
        <v>313</v>
      </c>
      <c r="FB194" t="s">
        <v>313</v>
      </c>
      <c r="FC194">
        <v>4673.6570000000002</v>
      </c>
      <c r="FD194" t="s">
        <v>335</v>
      </c>
      <c r="FG194" t="s">
        <v>313</v>
      </c>
      <c r="FH194">
        <v>6402.7719999999999</v>
      </c>
      <c r="FI194" t="s">
        <v>328</v>
      </c>
      <c r="FL194" t="s">
        <v>313</v>
      </c>
      <c r="FM194">
        <v>911.11300000000006</v>
      </c>
      <c r="FN194" t="s">
        <v>328</v>
      </c>
      <c r="FQ194" t="s">
        <v>313</v>
      </c>
      <c r="FR194">
        <v>709.471</v>
      </c>
      <c r="FS194" t="s">
        <v>349</v>
      </c>
      <c r="FV194" t="s">
        <v>313</v>
      </c>
      <c r="FW194">
        <v>672.61599999999999</v>
      </c>
      <c r="FX194" t="s">
        <v>328</v>
      </c>
      <c r="GA194" t="s">
        <v>313</v>
      </c>
      <c r="GB194">
        <v>2274.8150000000001</v>
      </c>
      <c r="GC194" t="s">
        <v>529</v>
      </c>
      <c r="GF194" t="s">
        <v>313</v>
      </c>
      <c r="GG194">
        <v>6093.1790000000001</v>
      </c>
      <c r="GH194" t="s">
        <v>328</v>
      </c>
      <c r="GK194" t="s">
        <v>313</v>
      </c>
      <c r="GL194">
        <v>1360.8979999999999</v>
      </c>
      <c r="GM194" t="s">
        <v>416</v>
      </c>
      <c r="GP194" t="s">
        <v>313</v>
      </c>
      <c r="GQ194">
        <v>1926.22</v>
      </c>
      <c r="GR194" t="s">
        <v>530</v>
      </c>
      <c r="GU194" t="s">
        <v>313</v>
      </c>
      <c r="GV194">
        <v>0</v>
      </c>
      <c r="GW194" t="s">
        <v>313</v>
      </c>
      <c r="GX194">
        <v>0</v>
      </c>
      <c r="GY194">
        <v>1.2E-2</v>
      </c>
      <c r="GZ194" t="s">
        <v>313</v>
      </c>
      <c r="HA194">
        <v>14272.965</v>
      </c>
      <c r="HB194" t="s">
        <v>339</v>
      </c>
      <c r="HE194" t="s">
        <v>313</v>
      </c>
      <c r="HF194">
        <v>1609.877</v>
      </c>
      <c r="HG194" t="s">
        <v>328</v>
      </c>
      <c r="HJ194" t="s">
        <v>313</v>
      </c>
      <c r="HK194">
        <v>1853.915</v>
      </c>
      <c r="HL194" t="s">
        <v>328</v>
      </c>
      <c r="HO194" t="s">
        <v>313</v>
      </c>
      <c r="HP194">
        <v>1296.999</v>
      </c>
      <c r="HQ194" t="s">
        <v>328</v>
      </c>
      <c r="HT194" t="s">
        <v>313</v>
      </c>
      <c r="HU194">
        <v>18010.917000000001</v>
      </c>
      <c r="HV194" t="s">
        <v>340</v>
      </c>
      <c r="HY194" t="s">
        <v>313</v>
      </c>
      <c r="HZ194">
        <v>3056.3960000000002</v>
      </c>
      <c r="IA194" t="s">
        <v>531</v>
      </c>
      <c r="ID194" t="s">
        <v>313</v>
      </c>
      <c r="IE194">
        <v>2385.4470000000001</v>
      </c>
      <c r="IF194" t="s">
        <v>306</v>
      </c>
      <c r="II194" t="s">
        <v>313</v>
      </c>
      <c r="IJ194">
        <v>0</v>
      </c>
      <c r="IK194" t="s">
        <v>2332</v>
      </c>
      <c r="IL194">
        <v>29.65</v>
      </c>
      <c r="IM194">
        <v>22779.082999999999</v>
      </c>
      <c r="IN194" t="s">
        <v>2332</v>
      </c>
    </row>
    <row r="195" spans="1:248">
      <c r="A195">
        <v>192</v>
      </c>
      <c r="B195" t="s">
        <v>1611</v>
      </c>
      <c r="C195" t="s">
        <v>1612</v>
      </c>
      <c r="D195" t="s">
        <v>1613</v>
      </c>
      <c r="E195" t="s">
        <v>1614</v>
      </c>
      <c r="F195" t="s">
        <v>1615</v>
      </c>
      <c r="G195" t="s">
        <v>522</v>
      </c>
      <c r="H195" t="s">
        <v>1429</v>
      </c>
      <c r="I195" t="s">
        <v>1616</v>
      </c>
      <c r="J195" t="s">
        <v>313</v>
      </c>
      <c r="K195" t="s">
        <v>313</v>
      </c>
      <c r="L195" t="s">
        <v>346</v>
      </c>
      <c r="M195">
        <v>193</v>
      </c>
      <c r="N195">
        <v>9648.7360000000008</v>
      </c>
      <c r="O195" t="s">
        <v>314</v>
      </c>
      <c r="R195" t="s">
        <v>313</v>
      </c>
      <c r="S195">
        <v>1632.9010000000001</v>
      </c>
      <c r="T195" t="s">
        <v>315</v>
      </c>
      <c r="W195" t="s">
        <v>313</v>
      </c>
      <c r="X195">
        <v>0</v>
      </c>
      <c r="Y195" t="s">
        <v>316</v>
      </c>
      <c r="Z195">
        <v>19.14</v>
      </c>
      <c r="AA195">
        <v>5398.3410000000003</v>
      </c>
      <c r="AB195" t="s">
        <v>316</v>
      </c>
      <c r="AC195">
        <v>4233.6559999999999</v>
      </c>
      <c r="AD195" t="s">
        <v>317</v>
      </c>
      <c r="AG195" t="s">
        <v>313</v>
      </c>
      <c r="AH195">
        <v>907.73099999999999</v>
      </c>
      <c r="AI195" t="s">
        <v>525</v>
      </c>
      <c r="AL195" t="s">
        <v>313</v>
      </c>
      <c r="AM195">
        <v>0</v>
      </c>
      <c r="AN195" t="s">
        <v>319</v>
      </c>
      <c r="AO195">
        <v>80.86</v>
      </c>
      <c r="AP195">
        <v>22806.474999999999</v>
      </c>
      <c r="AQ195" t="s">
        <v>319</v>
      </c>
      <c r="AR195">
        <v>968.32399999999996</v>
      </c>
      <c r="AS195" t="s">
        <v>526</v>
      </c>
      <c r="AV195" t="s">
        <v>313</v>
      </c>
      <c r="AW195">
        <v>2931.5949999999998</v>
      </c>
      <c r="AX195" t="s">
        <v>306</v>
      </c>
      <c r="BA195" t="s">
        <v>313</v>
      </c>
      <c r="BB195">
        <v>722.12900000000002</v>
      </c>
      <c r="BC195" t="s">
        <v>322</v>
      </c>
      <c r="BF195" t="s">
        <v>313</v>
      </c>
      <c r="BG195">
        <v>134.952</v>
      </c>
      <c r="BH195" t="s">
        <v>901</v>
      </c>
      <c r="BK195" t="s">
        <v>313</v>
      </c>
      <c r="BL195">
        <v>2127.0430000000001</v>
      </c>
      <c r="BM195" t="s">
        <v>449</v>
      </c>
      <c r="BP195" t="s">
        <v>313</v>
      </c>
      <c r="BQ195">
        <v>2462.375</v>
      </c>
      <c r="BR195" t="s">
        <v>374</v>
      </c>
      <c r="BU195" t="s">
        <v>313</v>
      </c>
      <c r="BV195">
        <v>1977.567</v>
      </c>
      <c r="BW195" t="s">
        <v>509</v>
      </c>
      <c r="BZ195" t="s">
        <v>313</v>
      </c>
      <c r="CA195">
        <v>964.43299999999999</v>
      </c>
      <c r="CB195" t="s">
        <v>414</v>
      </c>
      <c r="CE195" t="s">
        <v>313</v>
      </c>
      <c r="CF195">
        <v>456.60199999999998</v>
      </c>
      <c r="CG195" t="s">
        <v>328</v>
      </c>
      <c r="CJ195" t="s">
        <v>313</v>
      </c>
      <c r="CK195">
        <v>2857.1950000000002</v>
      </c>
      <c r="CL195" t="s">
        <v>328</v>
      </c>
      <c r="CO195" t="s">
        <v>313</v>
      </c>
      <c r="CP195">
        <v>446.12299999999999</v>
      </c>
      <c r="CQ195" t="s">
        <v>593</v>
      </c>
      <c r="CT195" t="s">
        <v>313</v>
      </c>
      <c r="CU195">
        <v>1957.68</v>
      </c>
      <c r="CV195" t="s">
        <v>313</v>
      </c>
      <c r="CY195" t="s">
        <v>313</v>
      </c>
      <c r="CZ195">
        <v>2004.5139999999999</v>
      </c>
      <c r="DA195" t="s">
        <v>313</v>
      </c>
      <c r="DD195" t="s">
        <v>313</v>
      </c>
      <c r="DE195">
        <v>498.38600000000002</v>
      </c>
      <c r="DF195" t="s">
        <v>347</v>
      </c>
      <c r="DI195" t="s">
        <v>313</v>
      </c>
      <c r="DJ195">
        <v>2385.02</v>
      </c>
      <c r="DK195" t="s">
        <v>306</v>
      </c>
      <c r="DN195" t="s">
        <v>313</v>
      </c>
      <c r="DO195">
        <v>913.87800000000004</v>
      </c>
      <c r="DP195" t="s">
        <v>418</v>
      </c>
      <c r="DS195" t="s">
        <v>313</v>
      </c>
      <c r="DT195">
        <v>0</v>
      </c>
      <c r="DU195" t="s">
        <v>332</v>
      </c>
      <c r="DV195">
        <v>83.022000000000006</v>
      </c>
      <c r="DW195">
        <v>23416.245999999999</v>
      </c>
      <c r="DX195" t="s">
        <v>332</v>
      </c>
      <c r="DY195">
        <v>2331.6610000000001</v>
      </c>
      <c r="DZ195" t="s">
        <v>328</v>
      </c>
      <c r="EC195" t="s">
        <v>313</v>
      </c>
      <c r="ED195">
        <v>7305.2629999999999</v>
      </c>
      <c r="EE195" t="s">
        <v>306</v>
      </c>
      <c r="EH195" t="s">
        <v>313</v>
      </c>
      <c r="EI195">
        <v>18.992999999999999</v>
      </c>
      <c r="EJ195" t="s">
        <v>333</v>
      </c>
      <c r="EM195" t="s">
        <v>313</v>
      </c>
      <c r="EN195">
        <v>3772.4229999999998</v>
      </c>
      <c r="EO195" t="s">
        <v>394</v>
      </c>
      <c r="ER195" t="s">
        <v>313</v>
      </c>
      <c r="ES195">
        <v>456.60199999999998</v>
      </c>
      <c r="ET195" t="s">
        <v>313</v>
      </c>
      <c r="EW195" t="s">
        <v>313</v>
      </c>
      <c r="EX195">
        <v>2277.4070000000002</v>
      </c>
      <c r="EY195" t="s">
        <v>313</v>
      </c>
      <c r="FB195" t="s">
        <v>313</v>
      </c>
      <c r="FC195">
        <v>4208.4219999999996</v>
      </c>
      <c r="FD195" t="s">
        <v>335</v>
      </c>
      <c r="FG195" t="s">
        <v>313</v>
      </c>
      <c r="FH195">
        <v>6600.7430000000004</v>
      </c>
      <c r="FI195" t="s">
        <v>328</v>
      </c>
      <c r="FL195" t="s">
        <v>313</v>
      </c>
      <c r="FM195">
        <v>464.29700000000003</v>
      </c>
      <c r="FN195" t="s">
        <v>328</v>
      </c>
      <c r="FQ195" t="s">
        <v>313</v>
      </c>
      <c r="FR195">
        <v>840.55200000000002</v>
      </c>
      <c r="FS195" t="s">
        <v>349</v>
      </c>
      <c r="FV195" t="s">
        <v>313</v>
      </c>
      <c r="FW195">
        <v>533.76199999999994</v>
      </c>
      <c r="FX195" t="s">
        <v>328</v>
      </c>
      <c r="GA195" t="s">
        <v>313</v>
      </c>
      <c r="GB195">
        <v>2961.9279999999999</v>
      </c>
      <c r="GC195" t="s">
        <v>529</v>
      </c>
      <c r="GF195" t="s">
        <v>313</v>
      </c>
      <c r="GG195">
        <v>6752.982</v>
      </c>
      <c r="GH195" t="s">
        <v>328</v>
      </c>
      <c r="GK195" t="s">
        <v>313</v>
      </c>
      <c r="GL195">
        <v>964.85400000000004</v>
      </c>
      <c r="GM195" t="s">
        <v>416</v>
      </c>
      <c r="GP195" t="s">
        <v>313</v>
      </c>
      <c r="GQ195">
        <v>2201.723</v>
      </c>
      <c r="GR195" t="s">
        <v>530</v>
      </c>
      <c r="GU195" t="s">
        <v>313</v>
      </c>
      <c r="GV195">
        <v>0</v>
      </c>
      <c r="GW195" t="s">
        <v>313</v>
      </c>
      <c r="GX195">
        <v>0</v>
      </c>
      <c r="GY195">
        <v>1.7999999999999999E-2</v>
      </c>
      <c r="GZ195" t="s">
        <v>313</v>
      </c>
      <c r="HA195">
        <v>13797.226000000001</v>
      </c>
      <c r="HB195" t="s">
        <v>339</v>
      </c>
      <c r="HE195" t="s">
        <v>313</v>
      </c>
      <c r="HF195">
        <v>1360.8240000000001</v>
      </c>
      <c r="HG195" t="s">
        <v>328</v>
      </c>
      <c r="HJ195" t="s">
        <v>313</v>
      </c>
      <c r="HK195">
        <v>2061.3229999999999</v>
      </c>
      <c r="HL195" t="s">
        <v>328</v>
      </c>
      <c r="HO195" t="s">
        <v>313</v>
      </c>
      <c r="HP195">
        <v>817.38800000000003</v>
      </c>
      <c r="HQ195" t="s">
        <v>328</v>
      </c>
      <c r="HT195" t="s">
        <v>313</v>
      </c>
      <c r="HU195">
        <v>18422.982</v>
      </c>
      <c r="HV195" t="s">
        <v>340</v>
      </c>
      <c r="HY195" t="s">
        <v>313</v>
      </c>
      <c r="HZ195">
        <v>3028.4090000000001</v>
      </c>
      <c r="IA195" t="s">
        <v>531</v>
      </c>
      <c r="ID195" t="s">
        <v>313</v>
      </c>
      <c r="IE195">
        <v>2685.3159999999998</v>
      </c>
      <c r="IF195" t="s">
        <v>306</v>
      </c>
      <c r="II195" t="s">
        <v>313</v>
      </c>
      <c r="IJ195">
        <v>38.308999999999997</v>
      </c>
      <c r="IK195" t="s">
        <v>2332</v>
      </c>
      <c r="IN195" t="s">
        <v>313</v>
      </c>
    </row>
    <row r="196" spans="1:248">
      <c r="A196">
        <v>193</v>
      </c>
      <c r="B196" t="s">
        <v>1617</v>
      </c>
      <c r="C196" t="s">
        <v>1618</v>
      </c>
      <c r="D196" t="s">
        <v>1619</v>
      </c>
      <c r="E196" t="s">
        <v>1620</v>
      </c>
      <c r="F196" t="s">
        <v>1621</v>
      </c>
      <c r="G196" t="s">
        <v>522</v>
      </c>
      <c r="H196" t="s">
        <v>1438</v>
      </c>
      <c r="I196" t="s">
        <v>1622</v>
      </c>
      <c r="J196" t="s">
        <v>313</v>
      </c>
      <c r="K196" t="s">
        <v>313</v>
      </c>
      <c r="L196" t="s">
        <v>313</v>
      </c>
      <c r="M196">
        <v>194</v>
      </c>
      <c r="N196">
        <v>7544.49</v>
      </c>
      <c r="O196" t="s">
        <v>314</v>
      </c>
      <c r="R196" t="s">
        <v>313</v>
      </c>
      <c r="S196">
        <v>2786.0520000000001</v>
      </c>
      <c r="T196" t="s">
        <v>315</v>
      </c>
      <c r="W196" t="s">
        <v>313</v>
      </c>
      <c r="X196">
        <v>611.346</v>
      </c>
      <c r="Y196" t="s">
        <v>316</v>
      </c>
      <c r="AB196" t="s">
        <v>313</v>
      </c>
      <c r="AC196">
        <v>2155.0929999999998</v>
      </c>
      <c r="AD196" t="s">
        <v>317</v>
      </c>
      <c r="AG196" t="s">
        <v>313</v>
      </c>
      <c r="AH196">
        <v>55.503</v>
      </c>
      <c r="AI196" t="s">
        <v>318</v>
      </c>
      <c r="AL196" t="s">
        <v>313</v>
      </c>
      <c r="AM196">
        <v>0</v>
      </c>
      <c r="AN196" t="s">
        <v>319</v>
      </c>
      <c r="AO196">
        <v>100</v>
      </c>
      <c r="AP196">
        <v>2272.0729999999999</v>
      </c>
      <c r="AQ196" t="s">
        <v>319</v>
      </c>
      <c r="AR196">
        <v>473.61200000000002</v>
      </c>
      <c r="AS196" t="s">
        <v>402</v>
      </c>
      <c r="AV196" t="s">
        <v>313</v>
      </c>
      <c r="AW196">
        <v>1378.8979999999999</v>
      </c>
      <c r="AX196" t="s">
        <v>341</v>
      </c>
      <c r="BA196" t="s">
        <v>313</v>
      </c>
      <c r="BB196">
        <v>694.50400000000002</v>
      </c>
      <c r="BC196" t="s">
        <v>322</v>
      </c>
      <c r="BF196" t="s">
        <v>313</v>
      </c>
      <c r="BG196">
        <v>5.1619999999999999</v>
      </c>
      <c r="BH196" t="s">
        <v>1623</v>
      </c>
      <c r="BK196" t="s">
        <v>313</v>
      </c>
      <c r="BL196">
        <v>655.78300000000002</v>
      </c>
      <c r="BM196" t="s">
        <v>441</v>
      </c>
      <c r="BP196" t="s">
        <v>313</v>
      </c>
      <c r="BQ196">
        <v>544.93200000000002</v>
      </c>
      <c r="BR196" t="s">
        <v>374</v>
      </c>
      <c r="BU196" t="s">
        <v>313</v>
      </c>
      <c r="BV196">
        <v>182.18199999999999</v>
      </c>
      <c r="BW196" t="s">
        <v>938</v>
      </c>
      <c r="BZ196" t="s">
        <v>313</v>
      </c>
      <c r="CA196">
        <v>312.79500000000002</v>
      </c>
      <c r="CB196" t="s">
        <v>426</v>
      </c>
      <c r="CE196" t="s">
        <v>313</v>
      </c>
      <c r="CF196">
        <v>690.976</v>
      </c>
      <c r="CG196" t="s">
        <v>328</v>
      </c>
      <c r="CJ196" t="s">
        <v>313</v>
      </c>
      <c r="CK196">
        <v>368.87400000000002</v>
      </c>
      <c r="CL196" t="s">
        <v>328</v>
      </c>
      <c r="CO196" t="s">
        <v>313</v>
      </c>
      <c r="CP196">
        <v>187.10400000000001</v>
      </c>
      <c r="CQ196" t="s">
        <v>451</v>
      </c>
      <c r="CT196" t="s">
        <v>313</v>
      </c>
      <c r="CU196">
        <v>752.83199999999999</v>
      </c>
      <c r="CV196" t="s">
        <v>313</v>
      </c>
      <c r="CY196" t="s">
        <v>313</v>
      </c>
      <c r="CZ196">
        <v>194.40899999999999</v>
      </c>
      <c r="DA196" t="s">
        <v>313</v>
      </c>
      <c r="DD196" t="s">
        <v>313</v>
      </c>
      <c r="DE196">
        <v>1976.2439999999999</v>
      </c>
      <c r="DF196" t="s">
        <v>330</v>
      </c>
      <c r="DI196" t="s">
        <v>313</v>
      </c>
      <c r="DJ196">
        <v>549</v>
      </c>
      <c r="DK196" t="s">
        <v>341</v>
      </c>
      <c r="DN196" t="s">
        <v>313</v>
      </c>
      <c r="DO196">
        <v>1972.6679999999999</v>
      </c>
      <c r="DP196" t="s">
        <v>321</v>
      </c>
      <c r="DS196" t="s">
        <v>313</v>
      </c>
      <c r="DT196">
        <v>0</v>
      </c>
      <c r="DU196" t="s">
        <v>332</v>
      </c>
      <c r="DV196">
        <v>4.4800000000000004</v>
      </c>
      <c r="DW196">
        <v>101.794</v>
      </c>
      <c r="DX196" t="s">
        <v>332</v>
      </c>
      <c r="DY196">
        <v>553.04899999999998</v>
      </c>
      <c r="DZ196" t="s">
        <v>328</v>
      </c>
      <c r="EC196" t="s">
        <v>313</v>
      </c>
      <c r="ED196">
        <v>4694.2629999999999</v>
      </c>
      <c r="EE196" t="s">
        <v>306</v>
      </c>
      <c r="EH196" t="s">
        <v>313</v>
      </c>
      <c r="EI196">
        <v>101.98399999999999</v>
      </c>
      <c r="EJ196" t="s">
        <v>333</v>
      </c>
      <c r="EM196" t="s">
        <v>313</v>
      </c>
      <c r="EN196">
        <v>3774.17</v>
      </c>
      <c r="EO196" t="s">
        <v>494</v>
      </c>
      <c r="ER196" t="s">
        <v>313</v>
      </c>
      <c r="ES196">
        <v>279.71899999999999</v>
      </c>
      <c r="ET196" t="s">
        <v>313</v>
      </c>
      <c r="EW196" t="s">
        <v>313</v>
      </c>
      <c r="EX196">
        <v>569.91499999999996</v>
      </c>
      <c r="EY196" t="s">
        <v>313</v>
      </c>
      <c r="FB196" t="s">
        <v>313</v>
      </c>
      <c r="FC196">
        <v>4723.87</v>
      </c>
      <c r="FD196" t="s">
        <v>335</v>
      </c>
      <c r="FG196" t="s">
        <v>313</v>
      </c>
      <c r="FH196">
        <v>3824.991</v>
      </c>
      <c r="FI196" t="s">
        <v>328</v>
      </c>
      <c r="FL196" t="s">
        <v>313</v>
      </c>
      <c r="FM196">
        <v>136.50299999999999</v>
      </c>
      <c r="FN196" t="s">
        <v>328</v>
      </c>
      <c r="FQ196" t="s">
        <v>313</v>
      </c>
      <c r="FR196">
        <v>2459.9699999999998</v>
      </c>
      <c r="FS196" t="s">
        <v>341</v>
      </c>
      <c r="FV196" t="s">
        <v>313</v>
      </c>
      <c r="FW196">
        <v>249.523</v>
      </c>
      <c r="FX196" t="s">
        <v>328</v>
      </c>
      <c r="GA196" t="s">
        <v>313</v>
      </c>
      <c r="GB196">
        <v>939.07</v>
      </c>
      <c r="GC196" t="s">
        <v>395</v>
      </c>
      <c r="GF196" t="s">
        <v>313</v>
      </c>
      <c r="GG196">
        <v>7011.2879999999996</v>
      </c>
      <c r="GH196" t="s">
        <v>328</v>
      </c>
      <c r="GK196" t="s">
        <v>313</v>
      </c>
      <c r="GL196">
        <v>1168.4459999999999</v>
      </c>
      <c r="GM196" t="s">
        <v>337</v>
      </c>
      <c r="GP196" t="s">
        <v>313</v>
      </c>
      <c r="GQ196">
        <v>499.57799999999997</v>
      </c>
      <c r="GR196" t="s">
        <v>502</v>
      </c>
      <c r="GU196" t="s">
        <v>313</v>
      </c>
      <c r="GV196">
        <v>0</v>
      </c>
      <c r="GW196" t="s">
        <v>313</v>
      </c>
      <c r="GX196">
        <v>100</v>
      </c>
      <c r="GY196">
        <v>2272.0700000000002</v>
      </c>
      <c r="GZ196" t="s">
        <v>313</v>
      </c>
      <c r="HA196">
        <v>16305.543</v>
      </c>
      <c r="HB196" t="s">
        <v>339</v>
      </c>
      <c r="HE196" t="s">
        <v>313</v>
      </c>
      <c r="HF196">
        <v>702.63699999999994</v>
      </c>
      <c r="HG196" t="s">
        <v>328</v>
      </c>
      <c r="HJ196" t="s">
        <v>313</v>
      </c>
      <c r="HK196">
        <v>665.17499999999995</v>
      </c>
      <c r="HL196" t="s">
        <v>328</v>
      </c>
      <c r="HO196" t="s">
        <v>313</v>
      </c>
      <c r="HP196">
        <v>850.96400000000006</v>
      </c>
      <c r="HQ196" t="s">
        <v>328</v>
      </c>
      <c r="HT196" t="s">
        <v>313</v>
      </c>
      <c r="HU196">
        <v>15476.819</v>
      </c>
      <c r="HV196" t="s">
        <v>340</v>
      </c>
      <c r="HY196" t="s">
        <v>313</v>
      </c>
      <c r="HZ196">
        <v>750.15099999999995</v>
      </c>
      <c r="IA196" t="s">
        <v>327</v>
      </c>
      <c r="ID196" t="s">
        <v>313</v>
      </c>
      <c r="IE196">
        <v>0</v>
      </c>
      <c r="IF196" t="s">
        <v>306</v>
      </c>
      <c r="IG196">
        <v>0</v>
      </c>
      <c r="IH196">
        <v>3.0000000000000001E-3</v>
      </c>
      <c r="II196" t="s">
        <v>306</v>
      </c>
      <c r="IJ196">
        <v>12.361000000000001</v>
      </c>
      <c r="IK196" t="s">
        <v>2332</v>
      </c>
      <c r="IN196" t="s">
        <v>313</v>
      </c>
    </row>
    <row r="197" spans="1:248">
      <c r="A197">
        <v>197</v>
      </c>
      <c r="B197" t="s">
        <v>1624</v>
      </c>
      <c r="C197" t="s">
        <v>1625</v>
      </c>
      <c r="D197" t="s">
        <v>812</v>
      </c>
      <c r="E197" t="s">
        <v>1626</v>
      </c>
      <c r="F197" t="s">
        <v>1627</v>
      </c>
      <c r="G197" t="s">
        <v>522</v>
      </c>
      <c r="H197" t="s">
        <v>1454</v>
      </c>
      <c r="I197" t="s">
        <v>1628</v>
      </c>
      <c r="J197" t="s">
        <v>313</v>
      </c>
      <c r="K197" t="s">
        <v>313</v>
      </c>
      <c r="L197" t="s">
        <v>313</v>
      </c>
      <c r="M197">
        <v>195</v>
      </c>
      <c r="N197">
        <v>5465.01</v>
      </c>
      <c r="O197" t="s">
        <v>314</v>
      </c>
      <c r="R197" t="s">
        <v>313</v>
      </c>
      <c r="S197">
        <v>4880.4480000000003</v>
      </c>
      <c r="T197" t="s">
        <v>315</v>
      </c>
      <c r="W197" t="s">
        <v>313</v>
      </c>
      <c r="X197">
        <v>447.90100000000001</v>
      </c>
      <c r="Y197" t="s">
        <v>316</v>
      </c>
      <c r="AB197" t="s">
        <v>313</v>
      </c>
      <c r="AC197">
        <v>185.92500000000001</v>
      </c>
      <c r="AD197" t="s">
        <v>317</v>
      </c>
      <c r="AG197" t="s">
        <v>313</v>
      </c>
      <c r="AH197">
        <v>0</v>
      </c>
      <c r="AI197" t="s">
        <v>318</v>
      </c>
      <c r="AJ197">
        <v>100</v>
      </c>
      <c r="AK197">
        <v>3097.6750000000002</v>
      </c>
      <c r="AL197" t="s">
        <v>318</v>
      </c>
      <c r="AM197">
        <v>35.094000000000001</v>
      </c>
      <c r="AN197" t="s">
        <v>319</v>
      </c>
      <c r="AQ197" t="s">
        <v>313</v>
      </c>
      <c r="AR197">
        <v>2005.231</v>
      </c>
      <c r="AS197" t="s">
        <v>320</v>
      </c>
      <c r="AV197" t="s">
        <v>313</v>
      </c>
      <c r="AW197">
        <v>270.87599999999998</v>
      </c>
      <c r="AX197" t="s">
        <v>354</v>
      </c>
      <c r="BA197" t="s">
        <v>313</v>
      </c>
      <c r="BB197">
        <v>270.88499999999999</v>
      </c>
      <c r="BC197" t="s">
        <v>390</v>
      </c>
      <c r="BF197" t="s">
        <v>313</v>
      </c>
      <c r="BG197">
        <v>12.766</v>
      </c>
      <c r="BH197" t="s">
        <v>391</v>
      </c>
      <c r="BK197" t="s">
        <v>313</v>
      </c>
      <c r="BL197">
        <v>1442.164</v>
      </c>
      <c r="BM197" t="s">
        <v>392</v>
      </c>
      <c r="BP197" t="s">
        <v>313</v>
      </c>
      <c r="BQ197">
        <v>1983.0070000000001</v>
      </c>
      <c r="BR197" t="s">
        <v>325</v>
      </c>
      <c r="BU197" t="s">
        <v>313</v>
      </c>
      <c r="BV197">
        <v>49.155999999999999</v>
      </c>
      <c r="BW197" t="s">
        <v>326</v>
      </c>
      <c r="BZ197" t="s">
        <v>313</v>
      </c>
      <c r="CA197">
        <v>768.95600000000002</v>
      </c>
      <c r="CB197" t="s">
        <v>393</v>
      </c>
      <c r="CE197" t="s">
        <v>313</v>
      </c>
      <c r="CF197">
        <v>194.613</v>
      </c>
      <c r="CG197" t="s">
        <v>328</v>
      </c>
      <c r="CJ197" t="s">
        <v>313</v>
      </c>
      <c r="CK197">
        <v>1385.72</v>
      </c>
      <c r="CL197" t="s">
        <v>328</v>
      </c>
      <c r="CO197" t="s">
        <v>313</v>
      </c>
      <c r="CP197">
        <v>199.03800000000001</v>
      </c>
      <c r="CQ197" t="s">
        <v>383</v>
      </c>
      <c r="CT197" t="s">
        <v>313</v>
      </c>
      <c r="CU197">
        <v>4.1449999999999996</v>
      </c>
      <c r="CV197" t="s">
        <v>313</v>
      </c>
      <c r="CY197" t="s">
        <v>313</v>
      </c>
      <c r="CZ197">
        <v>26.305</v>
      </c>
      <c r="DA197" t="s">
        <v>313</v>
      </c>
      <c r="DD197" t="s">
        <v>313</v>
      </c>
      <c r="DE197">
        <v>330.411</v>
      </c>
      <c r="DF197" t="s">
        <v>330</v>
      </c>
      <c r="DI197" t="s">
        <v>313</v>
      </c>
      <c r="DJ197">
        <v>2142.614</v>
      </c>
      <c r="DK197" t="s">
        <v>306</v>
      </c>
      <c r="DN197" t="s">
        <v>313</v>
      </c>
      <c r="DO197">
        <v>1538.954</v>
      </c>
      <c r="DP197" t="s">
        <v>321</v>
      </c>
      <c r="DS197" t="s">
        <v>313</v>
      </c>
      <c r="DT197">
        <v>132.22900000000001</v>
      </c>
      <c r="DU197" t="s">
        <v>332</v>
      </c>
      <c r="DX197" t="s">
        <v>313</v>
      </c>
      <c r="DY197">
        <v>164.21</v>
      </c>
      <c r="DZ197" t="s">
        <v>328</v>
      </c>
      <c r="EC197" t="s">
        <v>313</v>
      </c>
      <c r="ED197">
        <v>2880.7739999999999</v>
      </c>
      <c r="EE197" t="s">
        <v>306</v>
      </c>
      <c r="EH197" t="s">
        <v>313</v>
      </c>
      <c r="EI197">
        <v>75.664000000000001</v>
      </c>
      <c r="EJ197" t="s">
        <v>333</v>
      </c>
      <c r="EM197" t="s">
        <v>313</v>
      </c>
      <c r="EN197">
        <v>3636.739</v>
      </c>
      <c r="EO197" t="s">
        <v>394</v>
      </c>
      <c r="ER197" t="s">
        <v>313</v>
      </c>
      <c r="ES197">
        <v>690.36900000000003</v>
      </c>
      <c r="ET197" t="s">
        <v>313</v>
      </c>
      <c r="EW197" t="s">
        <v>313</v>
      </c>
      <c r="EX197">
        <v>2438.3539999999998</v>
      </c>
      <c r="EY197" t="s">
        <v>313</v>
      </c>
      <c r="FB197" t="s">
        <v>313</v>
      </c>
      <c r="FC197">
        <v>3337.7339999999999</v>
      </c>
      <c r="FD197" t="s">
        <v>335</v>
      </c>
      <c r="FG197" t="s">
        <v>313</v>
      </c>
      <c r="FH197">
        <v>2271.2440000000001</v>
      </c>
      <c r="FI197" t="s">
        <v>328</v>
      </c>
      <c r="FL197" t="s">
        <v>313</v>
      </c>
      <c r="FM197">
        <v>738.00099999999998</v>
      </c>
      <c r="FN197" t="s">
        <v>328</v>
      </c>
      <c r="FQ197" t="s">
        <v>313</v>
      </c>
      <c r="FR197">
        <v>1054.8620000000001</v>
      </c>
      <c r="FS197" t="s">
        <v>306</v>
      </c>
      <c r="FV197" t="s">
        <v>313</v>
      </c>
      <c r="FW197">
        <v>0</v>
      </c>
      <c r="FX197" t="s">
        <v>328</v>
      </c>
      <c r="FY197">
        <v>0</v>
      </c>
      <c r="FZ197">
        <v>2E-3</v>
      </c>
      <c r="GA197" t="s">
        <v>328</v>
      </c>
      <c r="GB197">
        <v>1442.3130000000001</v>
      </c>
      <c r="GC197" t="s">
        <v>395</v>
      </c>
      <c r="GF197" t="s">
        <v>313</v>
      </c>
      <c r="GG197">
        <v>9033.4009999999998</v>
      </c>
      <c r="GH197" t="s">
        <v>328</v>
      </c>
      <c r="GK197" t="s">
        <v>313</v>
      </c>
      <c r="GL197">
        <v>786.77599999999995</v>
      </c>
      <c r="GM197" t="s">
        <v>384</v>
      </c>
      <c r="GP197" t="s">
        <v>313</v>
      </c>
      <c r="GQ197">
        <v>1981.2860000000001</v>
      </c>
      <c r="GR197" t="s">
        <v>365</v>
      </c>
      <c r="GU197" t="s">
        <v>313</v>
      </c>
      <c r="GV197">
        <v>0</v>
      </c>
      <c r="GW197" t="s">
        <v>313</v>
      </c>
      <c r="GX197">
        <v>100</v>
      </c>
      <c r="GY197">
        <v>3097.6729999999998</v>
      </c>
      <c r="GZ197" t="s">
        <v>313</v>
      </c>
      <c r="HA197">
        <v>16363.713</v>
      </c>
      <c r="HB197" t="s">
        <v>339</v>
      </c>
      <c r="HE197" t="s">
        <v>313</v>
      </c>
      <c r="HF197">
        <v>2173.6509999999998</v>
      </c>
      <c r="HG197" t="s">
        <v>328</v>
      </c>
      <c r="HJ197" t="s">
        <v>313</v>
      </c>
      <c r="HK197">
        <v>2286.1930000000002</v>
      </c>
      <c r="HL197" t="s">
        <v>328</v>
      </c>
      <c r="HO197" t="s">
        <v>313</v>
      </c>
      <c r="HP197">
        <v>157.15600000000001</v>
      </c>
      <c r="HQ197" t="s">
        <v>328</v>
      </c>
      <c r="HT197" t="s">
        <v>313</v>
      </c>
      <c r="HU197">
        <v>14473.924000000001</v>
      </c>
      <c r="HV197" t="s">
        <v>340</v>
      </c>
      <c r="HY197" t="s">
        <v>313</v>
      </c>
      <c r="HZ197">
        <v>764.06200000000001</v>
      </c>
      <c r="IA197" t="s">
        <v>327</v>
      </c>
      <c r="ID197" t="s">
        <v>313</v>
      </c>
      <c r="IE197">
        <v>4.1449999999999996</v>
      </c>
      <c r="IF197" t="s">
        <v>306</v>
      </c>
      <c r="II197" t="s">
        <v>313</v>
      </c>
      <c r="IJ197">
        <v>58.567999999999998</v>
      </c>
      <c r="IK197" t="s">
        <v>2332</v>
      </c>
      <c r="IN197" t="s">
        <v>313</v>
      </c>
    </row>
    <row r="198" spans="1:248">
      <c r="A198">
        <v>205</v>
      </c>
      <c r="B198" t="s">
        <v>1629</v>
      </c>
      <c r="C198" t="s">
        <v>1630</v>
      </c>
      <c r="D198" t="s">
        <v>444</v>
      </c>
      <c r="E198" t="s">
        <v>1631</v>
      </c>
      <c r="F198" t="s">
        <v>1632</v>
      </c>
      <c r="G198" t="s">
        <v>522</v>
      </c>
      <c r="H198" t="s">
        <v>1481</v>
      </c>
      <c r="I198" t="s">
        <v>313</v>
      </c>
      <c r="J198" t="s">
        <v>313</v>
      </c>
      <c r="K198" t="s">
        <v>346</v>
      </c>
      <c r="L198" t="s">
        <v>313</v>
      </c>
      <c r="M198">
        <v>196</v>
      </c>
      <c r="N198">
        <v>9490.6560000000009</v>
      </c>
      <c r="O198" t="s">
        <v>314</v>
      </c>
      <c r="R198" t="s">
        <v>313</v>
      </c>
      <c r="S198">
        <v>663.52300000000002</v>
      </c>
      <c r="T198" t="s">
        <v>410</v>
      </c>
      <c r="W198" t="s">
        <v>313</v>
      </c>
      <c r="X198">
        <v>0</v>
      </c>
      <c r="Y198" t="s">
        <v>316</v>
      </c>
      <c r="Z198">
        <v>100</v>
      </c>
      <c r="AA198">
        <v>669.56799999999998</v>
      </c>
      <c r="AB198" t="s">
        <v>316</v>
      </c>
      <c r="AC198">
        <v>4742.3410000000003</v>
      </c>
      <c r="AD198" t="s">
        <v>317</v>
      </c>
      <c r="AG198" t="s">
        <v>313</v>
      </c>
      <c r="AH198">
        <v>536.14800000000002</v>
      </c>
      <c r="AI198" t="s">
        <v>525</v>
      </c>
      <c r="AL198" t="s">
        <v>313</v>
      </c>
      <c r="AM198">
        <v>1115.241</v>
      </c>
      <c r="AN198" t="s">
        <v>319</v>
      </c>
      <c r="AQ198" t="s">
        <v>313</v>
      </c>
      <c r="AR198">
        <v>2309.951</v>
      </c>
      <c r="AS198" t="s">
        <v>320</v>
      </c>
      <c r="AV198" t="s">
        <v>313</v>
      </c>
      <c r="AW198">
        <v>1380.4690000000001</v>
      </c>
      <c r="AX198" t="s">
        <v>366</v>
      </c>
      <c r="BA198" t="s">
        <v>313</v>
      </c>
      <c r="BB198">
        <v>628.28499999999997</v>
      </c>
      <c r="BC198" t="s">
        <v>322</v>
      </c>
      <c r="BF198" t="s">
        <v>313</v>
      </c>
      <c r="BG198">
        <v>105.432</v>
      </c>
      <c r="BH198" t="s">
        <v>1633</v>
      </c>
      <c r="BK198" t="s">
        <v>313</v>
      </c>
      <c r="BL198">
        <v>3417.6860000000001</v>
      </c>
      <c r="BM198" t="s">
        <v>449</v>
      </c>
      <c r="BP198" t="s">
        <v>313</v>
      </c>
      <c r="BQ198">
        <v>3743.91</v>
      </c>
      <c r="BR198" t="s">
        <v>425</v>
      </c>
      <c r="BU198" t="s">
        <v>313</v>
      </c>
      <c r="BV198">
        <v>3335.2269999999999</v>
      </c>
      <c r="BW198" t="s">
        <v>509</v>
      </c>
      <c r="BZ198" t="s">
        <v>313</v>
      </c>
      <c r="CA198">
        <v>627.69600000000003</v>
      </c>
      <c r="CB198" t="s">
        <v>414</v>
      </c>
      <c r="CE198" t="s">
        <v>313</v>
      </c>
      <c r="CF198">
        <v>467.09100000000001</v>
      </c>
      <c r="CG198" t="s">
        <v>328</v>
      </c>
      <c r="CJ198" t="s">
        <v>313</v>
      </c>
      <c r="CK198">
        <v>3420.3240000000001</v>
      </c>
      <c r="CL198" t="s">
        <v>328</v>
      </c>
      <c r="CO198" t="s">
        <v>313</v>
      </c>
      <c r="CP198">
        <v>1830.8</v>
      </c>
      <c r="CQ198" t="s">
        <v>593</v>
      </c>
      <c r="CT198" t="s">
        <v>313</v>
      </c>
      <c r="CU198">
        <v>3152.5030000000002</v>
      </c>
      <c r="CV198" t="s">
        <v>313</v>
      </c>
      <c r="CY198" t="s">
        <v>313</v>
      </c>
      <c r="CZ198">
        <v>3148.3029999999999</v>
      </c>
      <c r="DA198" t="s">
        <v>313</v>
      </c>
      <c r="DD198" t="s">
        <v>313</v>
      </c>
      <c r="DE198">
        <v>638.48599999999999</v>
      </c>
      <c r="DF198" t="s">
        <v>330</v>
      </c>
      <c r="DI198" t="s">
        <v>313</v>
      </c>
      <c r="DJ198">
        <v>3720.1930000000002</v>
      </c>
      <c r="DK198" t="s">
        <v>306</v>
      </c>
      <c r="DN198" t="s">
        <v>313</v>
      </c>
      <c r="DO198">
        <v>1581.278</v>
      </c>
      <c r="DP198" t="s">
        <v>366</v>
      </c>
      <c r="DS198" t="s">
        <v>313</v>
      </c>
      <c r="DT198">
        <v>0</v>
      </c>
      <c r="DU198" t="s">
        <v>332</v>
      </c>
      <c r="DV198">
        <v>100</v>
      </c>
      <c r="DW198">
        <v>669.56799999999998</v>
      </c>
      <c r="DX198" t="s">
        <v>332</v>
      </c>
      <c r="DY198">
        <v>3977.0810000000001</v>
      </c>
      <c r="DZ198" t="s">
        <v>328</v>
      </c>
      <c r="EC198" t="s">
        <v>313</v>
      </c>
      <c r="ED198">
        <v>7681.826</v>
      </c>
      <c r="EE198" t="s">
        <v>306</v>
      </c>
      <c r="EH198" t="s">
        <v>313</v>
      </c>
      <c r="EI198">
        <v>265.23899999999998</v>
      </c>
      <c r="EJ198" t="s">
        <v>333</v>
      </c>
      <c r="EM198" t="s">
        <v>313</v>
      </c>
      <c r="EN198">
        <v>2758.7440000000001</v>
      </c>
      <c r="EO198" t="s">
        <v>394</v>
      </c>
      <c r="ER198" t="s">
        <v>313</v>
      </c>
      <c r="ES198">
        <v>1758.6849999999999</v>
      </c>
      <c r="ET198" t="s">
        <v>313</v>
      </c>
      <c r="EW198" t="s">
        <v>313</v>
      </c>
      <c r="EX198">
        <v>3772.9050000000002</v>
      </c>
      <c r="EY198" t="s">
        <v>313</v>
      </c>
      <c r="FB198" t="s">
        <v>313</v>
      </c>
      <c r="FC198">
        <v>2900.7460000000001</v>
      </c>
      <c r="FD198" t="s">
        <v>335</v>
      </c>
      <c r="FG198" t="s">
        <v>313</v>
      </c>
      <c r="FH198">
        <v>7463.2969999999996</v>
      </c>
      <c r="FI198" t="s">
        <v>328</v>
      </c>
      <c r="FL198" t="s">
        <v>313</v>
      </c>
      <c r="FM198">
        <v>816.03099999999995</v>
      </c>
      <c r="FN198" t="s">
        <v>328</v>
      </c>
      <c r="FQ198" t="s">
        <v>313</v>
      </c>
      <c r="FR198">
        <v>612.101</v>
      </c>
      <c r="FS198" t="s">
        <v>360</v>
      </c>
      <c r="FV198" t="s">
        <v>313</v>
      </c>
      <c r="FW198">
        <v>1859.5419999999999</v>
      </c>
      <c r="FX198" t="s">
        <v>328</v>
      </c>
      <c r="GA198" t="s">
        <v>313</v>
      </c>
      <c r="GB198">
        <v>3991.2240000000002</v>
      </c>
      <c r="GC198" t="s">
        <v>395</v>
      </c>
      <c r="GF198" t="s">
        <v>313</v>
      </c>
      <c r="GG198">
        <v>8644.5859999999993</v>
      </c>
      <c r="GH198" t="s">
        <v>328</v>
      </c>
      <c r="GK198" t="s">
        <v>313</v>
      </c>
      <c r="GL198">
        <v>628.42999999999995</v>
      </c>
      <c r="GM198" t="s">
        <v>416</v>
      </c>
      <c r="GP198" t="s">
        <v>313</v>
      </c>
      <c r="GQ198">
        <v>3380.6790000000001</v>
      </c>
      <c r="GR198" t="s">
        <v>417</v>
      </c>
      <c r="GU198" t="s">
        <v>313</v>
      </c>
      <c r="GV198">
        <v>1124.3009999999999</v>
      </c>
      <c r="GW198" t="s">
        <v>313</v>
      </c>
      <c r="GZ198" t="s">
        <v>313</v>
      </c>
      <c r="HA198">
        <v>12094.046</v>
      </c>
      <c r="HB198" t="s">
        <v>339</v>
      </c>
      <c r="HE198" t="s">
        <v>313</v>
      </c>
      <c r="HF198">
        <v>1889.8610000000001</v>
      </c>
      <c r="HG198" t="s">
        <v>328</v>
      </c>
      <c r="HJ198" t="s">
        <v>313</v>
      </c>
      <c r="HK198">
        <v>3446.08</v>
      </c>
      <c r="HL198" t="s">
        <v>328</v>
      </c>
      <c r="HO198" t="s">
        <v>313</v>
      </c>
      <c r="HP198">
        <v>12.282</v>
      </c>
      <c r="HQ198" t="s">
        <v>328</v>
      </c>
      <c r="HT198" t="s">
        <v>313</v>
      </c>
      <c r="HU198">
        <v>19622.594000000001</v>
      </c>
      <c r="HV198" t="s">
        <v>340</v>
      </c>
      <c r="HY198" t="s">
        <v>313</v>
      </c>
      <c r="HZ198">
        <v>3154.0709999999999</v>
      </c>
      <c r="IA198" t="s">
        <v>531</v>
      </c>
      <c r="ID198" t="s">
        <v>313</v>
      </c>
      <c r="IE198">
        <v>3284.9270000000001</v>
      </c>
      <c r="IF198" t="s">
        <v>306</v>
      </c>
      <c r="II198" t="s">
        <v>313</v>
      </c>
      <c r="IJ198">
        <v>318.58300000000003</v>
      </c>
      <c r="IK198" t="s">
        <v>2332</v>
      </c>
      <c r="IN198" t="s">
        <v>313</v>
      </c>
    </row>
    <row r="199" spans="1:248">
      <c r="A199">
        <v>230</v>
      </c>
      <c r="B199" t="s">
        <v>1634</v>
      </c>
      <c r="C199" t="s">
        <v>1635</v>
      </c>
      <c r="D199" t="s">
        <v>1636</v>
      </c>
      <c r="E199" t="s">
        <v>1637</v>
      </c>
      <c r="F199" t="s">
        <v>1638</v>
      </c>
      <c r="G199" t="s">
        <v>522</v>
      </c>
      <c r="H199" t="s">
        <v>1589</v>
      </c>
      <c r="I199" t="s">
        <v>1639</v>
      </c>
      <c r="J199" t="s">
        <v>313</v>
      </c>
      <c r="K199" t="s">
        <v>313</v>
      </c>
      <c r="L199" t="s">
        <v>313</v>
      </c>
      <c r="M199">
        <v>197</v>
      </c>
      <c r="N199">
        <v>6758.8180000000002</v>
      </c>
      <c r="O199" t="s">
        <v>314</v>
      </c>
      <c r="R199" t="s">
        <v>313</v>
      </c>
      <c r="S199">
        <v>3777.424</v>
      </c>
      <c r="T199" t="s">
        <v>315</v>
      </c>
      <c r="W199" t="s">
        <v>313</v>
      </c>
      <c r="X199">
        <v>0</v>
      </c>
      <c r="Y199" t="s">
        <v>316</v>
      </c>
      <c r="Z199">
        <v>100</v>
      </c>
      <c r="AA199">
        <v>2358026.9980000001</v>
      </c>
      <c r="AB199" t="s">
        <v>316</v>
      </c>
      <c r="AC199">
        <v>3396.6579999999999</v>
      </c>
      <c r="AD199" t="s">
        <v>317</v>
      </c>
      <c r="AG199" t="s">
        <v>313</v>
      </c>
      <c r="AH199">
        <v>134.536</v>
      </c>
      <c r="AI199" t="s">
        <v>318</v>
      </c>
      <c r="AL199" t="s">
        <v>313</v>
      </c>
      <c r="AM199">
        <v>840.12300000000005</v>
      </c>
      <c r="AN199" t="s">
        <v>319</v>
      </c>
      <c r="AQ199" t="s">
        <v>313</v>
      </c>
      <c r="AR199">
        <v>2919.8510000000001</v>
      </c>
      <c r="AS199" t="s">
        <v>402</v>
      </c>
      <c r="AV199" t="s">
        <v>313</v>
      </c>
      <c r="AW199">
        <v>2072.4659999999999</v>
      </c>
      <c r="AX199" t="s">
        <v>341</v>
      </c>
      <c r="BA199" t="s">
        <v>313</v>
      </c>
      <c r="BB199">
        <v>0</v>
      </c>
      <c r="BC199" t="s">
        <v>322</v>
      </c>
      <c r="BD199">
        <v>7.0000000000000001E-3</v>
      </c>
      <c r="BE199">
        <v>169.239</v>
      </c>
      <c r="BF199" t="s">
        <v>322</v>
      </c>
      <c r="BG199">
        <v>60.438000000000002</v>
      </c>
      <c r="BH199" t="s">
        <v>1077</v>
      </c>
      <c r="BK199" t="s">
        <v>313</v>
      </c>
      <c r="BL199">
        <v>2309.701</v>
      </c>
      <c r="BM199" t="s">
        <v>824</v>
      </c>
      <c r="BP199" t="s">
        <v>313</v>
      </c>
      <c r="BQ199">
        <v>3063.3620000000001</v>
      </c>
      <c r="BR199" t="s">
        <v>374</v>
      </c>
      <c r="BU199" t="s">
        <v>313</v>
      </c>
      <c r="BV199">
        <v>2271.877</v>
      </c>
      <c r="BW199" t="s">
        <v>618</v>
      </c>
      <c r="BZ199" t="s">
        <v>313</v>
      </c>
      <c r="CA199">
        <v>245.00200000000001</v>
      </c>
      <c r="CB199" t="s">
        <v>327</v>
      </c>
      <c r="CE199" t="s">
        <v>313</v>
      </c>
      <c r="CF199">
        <v>0</v>
      </c>
      <c r="CG199" t="s">
        <v>328</v>
      </c>
      <c r="CH199">
        <v>0</v>
      </c>
      <c r="CI199">
        <v>8.7999999999999995E-2</v>
      </c>
      <c r="CJ199" t="s">
        <v>328</v>
      </c>
      <c r="CK199">
        <v>1801.1020000000001</v>
      </c>
      <c r="CL199" t="s">
        <v>328</v>
      </c>
      <c r="CO199" t="s">
        <v>313</v>
      </c>
      <c r="CP199">
        <v>1244.5319999999999</v>
      </c>
      <c r="CQ199" t="s">
        <v>955</v>
      </c>
      <c r="CT199" t="s">
        <v>313</v>
      </c>
      <c r="CU199">
        <v>2594.0920000000001</v>
      </c>
      <c r="CV199" t="s">
        <v>313</v>
      </c>
      <c r="CY199" t="s">
        <v>313</v>
      </c>
      <c r="CZ199">
        <v>2724.3679999999999</v>
      </c>
      <c r="DA199" t="s">
        <v>313</v>
      </c>
      <c r="DD199" t="s">
        <v>313</v>
      </c>
      <c r="DE199">
        <v>0</v>
      </c>
      <c r="DF199" t="s">
        <v>347</v>
      </c>
      <c r="DG199">
        <v>98.873000000000005</v>
      </c>
      <c r="DH199">
        <v>2331440.804</v>
      </c>
      <c r="DI199" t="s">
        <v>347</v>
      </c>
      <c r="DJ199">
        <v>3079.9760000000001</v>
      </c>
      <c r="DK199" t="s">
        <v>341</v>
      </c>
      <c r="DN199" t="s">
        <v>313</v>
      </c>
      <c r="DO199">
        <v>0</v>
      </c>
      <c r="DP199" t="s">
        <v>418</v>
      </c>
      <c r="DQ199">
        <v>2.3119999999999998</v>
      </c>
      <c r="DR199">
        <v>54524.512000000002</v>
      </c>
      <c r="DS199" t="s">
        <v>418</v>
      </c>
      <c r="DT199">
        <v>0</v>
      </c>
      <c r="DU199" t="s">
        <v>332</v>
      </c>
      <c r="DV199">
        <v>99.947999999999993</v>
      </c>
      <c r="DW199">
        <v>2356805.0780000002</v>
      </c>
      <c r="DX199" t="s">
        <v>332</v>
      </c>
      <c r="DY199">
        <v>2357.1550000000002</v>
      </c>
      <c r="DZ199" t="s">
        <v>328</v>
      </c>
      <c r="EC199" t="s">
        <v>313</v>
      </c>
      <c r="ED199">
        <v>1509.0650000000001</v>
      </c>
      <c r="EE199" t="s">
        <v>306</v>
      </c>
      <c r="EH199" t="s">
        <v>313</v>
      </c>
      <c r="EI199">
        <v>0</v>
      </c>
      <c r="EJ199" t="s">
        <v>333</v>
      </c>
      <c r="EK199">
        <v>0</v>
      </c>
      <c r="EL199">
        <v>0</v>
      </c>
      <c r="EM199" t="s">
        <v>333</v>
      </c>
      <c r="EN199">
        <v>2670.8809999999999</v>
      </c>
      <c r="EO199" t="s">
        <v>494</v>
      </c>
      <c r="ER199" t="s">
        <v>313</v>
      </c>
      <c r="ES199">
        <v>1957.296</v>
      </c>
      <c r="ET199" t="s">
        <v>313</v>
      </c>
      <c r="EW199" t="s">
        <v>313</v>
      </c>
      <c r="EX199">
        <v>2997.5419999999999</v>
      </c>
      <c r="EY199" t="s">
        <v>313</v>
      </c>
      <c r="FB199" t="s">
        <v>313</v>
      </c>
      <c r="FC199">
        <v>3064.5659999999998</v>
      </c>
      <c r="FD199" t="s">
        <v>376</v>
      </c>
      <c r="FG199" t="s">
        <v>313</v>
      </c>
      <c r="FH199">
        <v>2536.3009999999999</v>
      </c>
      <c r="FI199" t="s">
        <v>328</v>
      </c>
      <c r="FL199" t="s">
        <v>313</v>
      </c>
      <c r="FM199">
        <v>2616.3069999999998</v>
      </c>
      <c r="FN199" t="s">
        <v>328</v>
      </c>
      <c r="FQ199" t="s">
        <v>313</v>
      </c>
      <c r="FR199">
        <v>4272.8680000000004</v>
      </c>
      <c r="FS199" t="s">
        <v>306</v>
      </c>
      <c r="FV199" t="s">
        <v>313</v>
      </c>
      <c r="FW199">
        <v>132.904</v>
      </c>
      <c r="FX199" t="s">
        <v>328</v>
      </c>
      <c r="GA199" t="s">
        <v>313</v>
      </c>
      <c r="GB199">
        <v>2599.1149999999998</v>
      </c>
      <c r="GC199" t="s">
        <v>529</v>
      </c>
      <c r="GF199" t="s">
        <v>313</v>
      </c>
      <c r="GG199">
        <v>6022.53</v>
      </c>
      <c r="GH199" t="s">
        <v>328</v>
      </c>
      <c r="GK199" t="s">
        <v>313</v>
      </c>
      <c r="GL199">
        <v>245.81700000000001</v>
      </c>
      <c r="GM199" t="s">
        <v>337</v>
      </c>
      <c r="GP199" t="s">
        <v>313</v>
      </c>
      <c r="GQ199">
        <v>3005.07</v>
      </c>
      <c r="GR199" t="s">
        <v>502</v>
      </c>
      <c r="GU199" t="s">
        <v>313</v>
      </c>
      <c r="GV199">
        <v>0</v>
      </c>
      <c r="GW199" t="s">
        <v>313</v>
      </c>
      <c r="GX199">
        <v>6.0000000000000001E-3</v>
      </c>
      <c r="GY199">
        <v>148.82900000000001</v>
      </c>
      <c r="GZ199" t="s">
        <v>313</v>
      </c>
      <c r="HA199">
        <v>18834.401000000002</v>
      </c>
      <c r="HB199" t="s">
        <v>339</v>
      </c>
      <c r="HE199" t="s">
        <v>313</v>
      </c>
      <c r="HF199">
        <v>20.741</v>
      </c>
      <c r="HG199" t="s">
        <v>328</v>
      </c>
      <c r="HJ199" t="s">
        <v>313</v>
      </c>
      <c r="HK199">
        <v>3158.7260000000001</v>
      </c>
      <c r="HL199" t="s">
        <v>328</v>
      </c>
      <c r="HO199" t="s">
        <v>313</v>
      </c>
      <c r="HP199">
        <v>0</v>
      </c>
      <c r="HQ199" t="s">
        <v>328</v>
      </c>
      <c r="HR199">
        <v>99.994</v>
      </c>
      <c r="HS199">
        <v>2357878.1680000001</v>
      </c>
      <c r="HT199" t="s">
        <v>328</v>
      </c>
      <c r="HU199">
        <v>11268.369000000001</v>
      </c>
      <c r="HV199" t="s">
        <v>340</v>
      </c>
      <c r="HY199" t="s">
        <v>313</v>
      </c>
      <c r="HZ199">
        <v>940.63300000000004</v>
      </c>
      <c r="IA199" t="s">
        <v>327</v>
      </c>
      <c r="ID199" t="s">
        <v>313</v>
      </c>
      <c r="IE199">
        <v>67.938999999999993</v>
      </c>
      <c r="IF199" t="s">
        <v>306</v>
      </c>
      <c r="II199" t="s">
        <v>313</v>
      </c>
      <c r="IJ199">
        <v>0</v>
      </c>
      <c r="IK199" t="s">
        <v>2332</v>
      </c>
      <c r="IL199">
        <v>0.27800000000000002</v>
      </c>
      <c r="IM199">
        <v>6551.61</v>
      </c>
      <c r="IN199" t="s">
        <v>2332</v>
      </c>
    </row>
    <row r="200" spans="1:248">
      <c r="A200">
        <v>190</v>
      </c>
      <c r="B200" t="s">
        <v>1640</v>
      </c>
      <c r="C200" t="s">
        <v>1641</v>
      </c>
      <c r="D200" t="s">
        <v>670</v>
      </c>
      <c r="E200" t="s">
        <v>1642</v>
      </c>
      <c r="F200" t="s">
        <v>1643</v>
      </c>
      <c r="G200" t="s">
        <v>522</v>
      </c>
      <c r="H200" t="s">
        <v>1423</v>
      </c>
      <c r="I200" t="s">
        <v>1644</v>
      </c>
      <c r="J200" t="s">
        <v>313</v>
      </c>
      <c r="K200" t="s">
        <v>313</v>
      </c>
      <c r="L200" t="s">
        <v>313</v>
      </c>
      <c r="M200">
        <v>198</v>
      </c>
      <c r="N200">
        <v>5687.6149999999998</v>
      </c>
      <c r="O200" t="s">
        <v>314</v>
      </c>
      <c r="R200" t="s">
        <v>313</v>
      </c>
      <c r="S200">
        <v>3881.2910000000002</v>
      </c>
      <c r="T200" t="s">
        <v>410</v>
      </c>
      <c r="W200" t="s">
        <v>313</v>
      </c>
      <c r="X200">
        <v>0</v>
      </c>
      <c r="Y200" t="s">
        <v>316</v>
      </c>
      <c r="Z200">
        <v>100</v>
      </c>
      <c r="AA200">
        <v>3842.48</v>
      </c>
      <c r="AB200" t="s">
        <v>316</v>
      </c>
      <c r="AC200">
        <v>1124.655</v>
      </c>
      <c r="AD200" t="s">
        <v>317</v>
      </c>
      <c r="AG200" t="s">
        <v>313</v>
      </c>
      <c r="AH200">
        <v>807.46500000000003</v>
      </c>
      <c r="AI200" t="s">
        <v>401</v>
      </c>
      <c r="AL200" t="s">
        <v>313</v>
      </c>
      <c r="AM200">
        <v>431.23</v>
      </c>
      <c r="AN200" t="s">
        <v>319</v>
      </c>
      <c r="AQ200" t="s">
        <v>313</v>
      </c>
      <c r="AR200">
        <v>1.0720000000000001</v>
      </c>
      <c r="AS200" t="s">
        <v>1645</v>
      </c>
      <c r="AV200" t="s">
        <v>313</v>
      </c>
      <c r="AW200">
        <v>1475.077</v>
      </c>
      <c r="AX200" t="s">
        <v>349</v>
      </c>
      <c r="BA200" t="s">
        <v>313</v>
      </c>
      <c r="BB200">
        <v>651.577</v>
      </c>
      <c r="BC200" t="s">
        <v>322</v>
      </c>
      <c r="BF200" t="s">
        <v>313</v>
      </c>
      <c r="BG200">
        <v>409.18400000000003</v>
      </c>
      <c r="BH200" t="s">
        <v>1408</v>
      </c>
      <c r="BK200" t="s">
        <v>313</v>
      </c>
      <c r="BL200">
        <v>1880.1890000000001</v>
      </c>
      <c r="BM200" t="s">
        <v>404</v>
      </c>
      <c r="BP200" t="s">
        <v>313</v>
      </c>
      <c r="BQ200">
        <v>2725.7249999999999</v>
      </c>
      <c r="BR200" t="s">
        <v>325</v>
      </c>
      <c r="BU200" t="s">
        <v>313</v>
      </c>
      <c r="BV200">
        <v>2022.2460000000001</v>
      </c>
      <c r="BW200" t="s">
        <v>326</v>
      </c>
      <c r="BZ200" t="s">
        <v>313</v>
      </c>
      <c r="CA200">
        <v>1122.402</v>
      </c>
      <c r="CB200" t="s">
        <v>414</v>
      </c>
      <c r="CE200" t="s">
        <v>313</v>
      </c>
      <c r="CF200">
        <v>627.327</v>
      </c>
      <c r="CG200" t="s">
        <v>328</v>
      </c>
      <c r="CJ200" t="s">
        <v>313</v>
      </c>
      <c r="CK200">
        <v>0</v>
      </c>
      <c r="CL200" t="s">
        <v>328</v>
      </c>
      <c r="CM200">
        <v>0</v>
      </c>
      <c r="CN200">
        <v>7.0000000000000001E-3</v>
      </c>
      <c r="CO200" t="s">
        <v>328</v>
      </c>
      <c r="CP200">
        <v>1541.6179999999999</v>
      </c>
      <c r="CQ200" t="s">
        <v>415</v>
      </c>
      <c r="CT200" t="s">
        <v>313</v>
      </c>
      <c r="CU200">
        <v>693.98599999999999</v>
      </c>
      <c r="CV200" t="s">
        <v>313</v>
      </c>
      <c r="CY200" t="s">
        <v>313</v>
      </c>
      <c r="CZ200">
        <v>1826.23</v>
      </c>
      <c r="DA200" t="s">
        <v>313</v>
      </c>
      <c r="DD200" t="s">
        <v>313</v>
      </c>
      <c r="DE200">
        <v>1332.51</v>
      </c>
      <c r="DF200" t="s">
        <v>330</v>
      </c>
      <c r="DI200" t="s">
        <v>313</v>
      </c>
      <c r="DJ200">
        <v>2878.056</v>
      </c>
      <c r="DK200" t="s">
        <v>306</v>
      </c>
      <c r="DN200" t="s">
        <v>313</v>
      </c>
      <c r="DO200">
        <v>455.19499999999999</v>
      </c>
      <c r="DP200" t="s">
        <v>321</v>
      </c>
      <c r="DS200" t="s">
        <v>313</v>
      </c>
      <c r="DT200">
        <v>0</v>
      </c>
      <c r="DU200" t="s">
        <v>332</v>
      </c>
      <c r="DV200">
        <v>100</v>
      </c>
      <c r="DW200">
        <v>3842.48</v>
      </c>
      <c r="DX200" t="s">
        <v>332</v>
      </c>
      <c r="DY200">
        <v>1713.0150000000001</v>
      </c>
      <c r="DZ200" t="s">
        <v>328</v>
      </c>
      <c r="EC200" t="s">
        <v>313</v>
      </c>
      <c r="ED200">
        <v>3908.6689999999999</v>
      </c>
      <c r="EE200" t="s">
        <v>306</v>
      </c>
      <c r="EH200" t="s">
        <v>313</v>
      </c>
      <c r="EI200">
        <v>238.77799999999999</v>
      </c>
      <c r="EJ200" t="s">
        <v>333</v>
      </c>
      <c r="EM200" t="s">
        <v>313</v>
      </c>
      <c r="EN200">
        <v>1332.5150000000001</v>
      </c>
      <c r="EO200" t="s">
        <v>394</v>
      </c>
      <c r="ER200" t="s">
        <v>313</v>
      </c>
      <c r="ES200">
        <v>1312.933</v>
      </c>
      <c r="ET200" t="s">
        <v>313</v>
      </c>
      <c r="EW200" t="s">
        <v>313</v>
      </c>
      <c r="EX200">
        <v>3209.9290000000001</v>
      </c>
      <c r="EY200" t="s">
        <v>313</v>
      </c>
      <c r="FB200" t="s">
        <v>313</v>
      </c>
      <c r="FC200">
        <v>1341.1079999999999</v>
      </c>
      <c r="FD200" t="s">
        <v>335</v>
      </c>
      <c r="FG200" t="s">
        <v>313</v>
      </c>
      <c r="FH200">
        <v>4218.0129999999999</v>
      </c>
      <c r="FI200" t="s">
        <v>328</v>
      </c>
      <c r="FL200" t="s">
        <v>313</v>
      </c>
      <c r="FM200">
        <v>491.80200000000002</v>
      </c>
      <c r="FN200" t="s">
        <v>328</v>
      </c>
      <c r="FQ200" t="s">
        <v>313</v>
      </c>
      <c r="FR200">
        <v>811.96400000000006</v>
      </c>
      <c r="FS200" t="s">
        <v>306</v>
      </c>
      <c r="FV200" t="s">
        <v>313</v>
      </c>
      <c r="FW200">
        <v>834.05399999999997</v>
      </c>
      <c r="FX200" t="s">
        <v>328</v>
      </c>
      <c r="GA200" t="s">
        <v>313</v>
      </c>
      <c r="GB200">
        <v>2305.598</v>
      </c>
      <c r="GC200" t="s">
        <v>395</v>
      </c>
      <c r="GF200" t="s">
        <v>313</v>
      </c>
      <c r="GG200">
        <v>10092.968000000001</v>
      </c>
      <c r="GH200" t="s">
        <v>328</v>
      </c>
      <c r="GK200" t="s">
        <v>313</v>
      </c>
      <c r="GL200">
        <v>1123.165</v>
      </c>
      <c r="GM200" t="s">
        <v>416</v>
      </c>
      <c r="GP200" t="s">
        <v>313</v>
      </c>
      <c r="GQ200">
        <v>2398.6550000000002</v>
      </c>
      <c r="GR200" t="s">
        <v>417</v>
      </c>
      <c r="GU200" t="s">
        <v>313</v>
      </c>
      <c r="GV200">
        <v>617.23199999999997</v>
      </c>
      <c r="GW200" t="s">
        <v>313</v>
      </c>
      <c r="GZ200" t="s">
        <v>313</v>
      </c>
      <c r="HA200">
        <v>14166.045</v>
      </c>
      <c r="HB200" t="s">
        <v>339</v>
      </c>
      <c r="HE200" t="s">
        <v>313</v>
      </c>
      <c r="HF200">
        <v>2602.3580000000002</v>
      </c>
      <c r="HG200" t="s">
        <v>328</v>
      </c>
      <c r="HJ200" t="s">
        <v>313</v>
      </c>
      <c r="HK200">
        <v>2887.973</v>
      </c>
      <c r="HL200" t="s">
        <v>328</v>
      </c>
      <c r="HO200" t="s">
        <v>313</v>
      </c>
      <c r="HP200">
        <v>10.746</v>
      </c>
      <c r="HQ200" t="s">
        <v>328</v>
      </c>
      <c r="HT200" t="s">
        <v>313</v>
      </c>
      <c r="HU200">
        <v>16389.789000000001</v>
      </c>
      <c r="HV200" t="s">
        <v>340</v>
      </c>
      <c r="HY200" t="s">
        <v>313</v>
      </c>
      <c r="HZ200">
        <v>2887.3130000000001</v>
      </c>
      <c r="IA200" t="s">
        <v>327</v>
      </c>
      <c r="ID200" t="s">
        <v>313</v>
      </c>
      <c r="IE200">
        <v>0</v>
      </c>
      <c r="IF200" t="s">
        <v>306</v>
      </c>
      <c r="IG200">
        <v>100</v>
      </c>
      <c r="IH200">
        <v>3842.48</v>
      </c>
      <c r="II200" t="s">
        <v>306</v>
      </c>
      <c r="IJ200">
        <v>38.481999999999999</v>
      </c>
      <c r="IK200" t="s">
        <v>2332</v>
      </c>
      <c r="IN200" t="s">
        <v>313</v>
      </c>
    </row>
    <row r="201" spans="1:248">
      <c r="A201">
        <v>191</v>
      </c>
      <c r="B201" t="s">
        <v>1646</v>
      </c>
      <c r="C201" t="s">
        <v>1647</v>
      </c>
      <c r="D201" t="s">
        <v>1648</v>
      </c>
      <c r="E201" t="s">
        <v>1649</v>
      </c>
      <c r="F201" t="s">
        <v>1650</v>
      </c>
      <c r="G201" t="s">
        <v>311</v>
      </c>
      <c r="H201" t="s">
        <v>1403</v>
      </c>
      <c r="I201" t="s">
        <v>313</v>
      </c>
      <c r="J201" t="s">
        <v>313</v>
      </c>
      <c r="K201" t="s">
        <v>346</v>
      </c>
      <c r="L201" t="s">
        <v>346</v>
      </c>
      <c r="M201">
        <v>199</v>
      </c>
      <c r="N201">
        <v>10824.75</v>
      </c>
      <c r="O201" t="s">
        <v>314</v>
      </c>
      <c r="R201" t="s">
        <v>313</v>
      </c>
      <c r="S201">
        <v>346.93</v>
      </c>
      <c r="T201" t="s">
        <v>315</v>
      </c>
      <c r="W201" t="s">
        <v>313</v>
      </c>
      <c r="X201">
        <v>0</v>
      </c>
      <c r="Y201" t="s">
        <v>316</v>
      </c>
      <c r="Z201">
        <v>100</v>
      </c>
      <c r="AA201">
        <v>44539.883999999998</v>
      </c>
      <c r="AB201" t="s">
        <v>316</v>
      </c>
      <c r="AC201">
        <v>5484.44</v>
      </c>
      <c r="AD201" t="s">
        <v>317</v>
      </c>
      <c r="AG201" t="s">
        <v>313</v>
      </c>
      <c r="AH201">
        <v>3238.0520000000001</v>
      </c>
      <c r="AI201" t="s">
        <v>318</v>
      </c>
      <c r="AL201" t="s">
        <v>313</v>
      </c>
      <c r="AM201">
        <v>519.71900000000005</v>
      </c>
      <c r="AN201" t="s">
        <v>319</v>
      </c>
      <c r="AQ201" t="s">
        <v>313</v>
      </c>
      <c r="AR201">
        <v>1981.84</v>
      </c>
      <c r="AS201" t="s">
        <v>616</v>
      </c>
      <c r="AV201" t="s">
        <v>313</v>
      </c>
      <c r="AW201">
        <v>102.753</v>
      </c>
      <c r="AX201" t="s">
        <v>306</v>
      </c>
      <c r="BA201" t="s">
        <v>313</v>
      </c>
      <c r="BB201">
        <v>124.46</v>
      </c>
      <c r="BC201" t="s">
        <v>322</v>
      </c>
      <c r="BF201" t="s">
        <v>313</v>
      </c>
      <c r="BG201">
        <v>5.2229999999999999</v>
      </c>
      <c r="BH201" t="s">
        <v>1651</v>
      </c>
      <c r="BK201" t="s">
        <v>313</v>
      </c>
      <c r="BL201">
        <v>1189.1690000000001</v>
      </c>
      <c r="BM201" t="s">
        <v>540</v>
      </c>
      <c r="BP201" t="s">
        <v>313</v>
      </c>
      <c r="BQ201">
        <v>3497.7310000000002</v>
      </c>
      <c r="BR201" t="s">
        <v>374</v>
      </c>
      <c r="BU201" t="s">
        <v>313</v>
      </c>
      <c r="BV201">
        <v>1029.8869999999999</v>
      </c>
      <c r="BW201" t="s">
        <v>541</v>
      </c>
      <c r="BZ201" t="s">
        <v>313</v>
      </c>
      <c r="CA201">
        <v>1945.8109999999999</v>
      </c>
      <c r="CB201" t="s">
        <v>542</v>
      </c>
      <c r="CE201" t="s">
        <v>313</v>
      </c>
      <c r="CF201">
        <v>123.38800000000001</v>
      </c>
      <c r="CG201" t="s">
        <v>328</v>
      </c>
      <c r="CJ201" t="s">
        <v>313</v>
      </c>
      <c r="CK201">
        <v>802.86900000000003</v>
      </c>
      <c r="CL201" t="s">
        <v>328</v>
      </c>
      <c r="CO201" t="s">
        <v>313</v>
      </c>
      <c r="CP201">
        <v>611.053</v>
      </c>
      <c r="CQ201" t="s">
        <v>576</v>
      </c>
      <c r="CT201" t="s">
        <v>313</v>
      </c>
      <c r="CU201">
        <v>895.51499999999999</v>
      </c>
      <c r="CV201" t="s">
        <v>313</v>
      </c>
      <c r="CY201" t="s">
        <v>313</v>
      </c>
      <c r="CZ201">
        <v>3136.4169999999999</v>
      </c>
      <c r="DA201" t="s">
        <v>313</v>
      </c>
      <c r="DD201" t="s">
        <v>313</v>
      </c>
      <c r="DE201">
        <v>168.38800000000001</v>
      </c>
      <c r="DF201" t="s">
        <v>347</v>
      </c>
      <c r="DI201" t="s">
        <v>313</v>
      </c>
      <c r="DJ201">
        <v>3369.634</v>
      </c>
      <c r="DK201" t="s">
        <v>341</v>
      </c>
      <c r="DN201" t="s">
        <v>313</v>
      </c>
      <c r="DO201">
        <v>64.134</v>
      </c>
      <c r="DP201" t="s">
        <v>418</v>
      </c>
      <c r="DS201" t="s">
        <v>313</v>
      </c>
      <c r="DT201">
        <v>0</v>
      </c>
      <c r="DU201" t="s">
        <v>332</v>
      </c>
      <c r="DV201">
        <v>100</v>
      </c>
      <c r="DW201">
        <v>44539.883999999998</v>
      </c>
      <c r="DX201" t="s">
        <v>332</v>
      </c>
      <c r="DY201">
        <v>2511.3879999999999</v>
      </c>
      <c r="DZ201" t="s">
        <v>328</v>
      </c>
      <c r="EC201" t="s">
        <v>313</v>
      </c>
      <c r="ED201">
        <v>7239.1760000000004</v>
      </c>
      <c r="EE201" t="s">
        <v>306</v>
      </c>
      <c r="EH201" t="s">
        <v>313</v>
      </c>
      <c r="EI201">
        <v>30.666</v>
      </c>
      <c r="EJ201" t="s">
        <v>333</v>
      </c>
      <c r="EM201" t="s">
        <v>313</v>
      </c>
      <c r="EN201">
        <v>1192.25</v>
      </c>
      <c r="EO201" t="s">
        <v>494</v>
      </c>
      <c r="ER201" t="s">
        <v>313</v>
      </c>
      <c r="ES201">
        <v>2069.5920000000001</v>
      </c>
      <c r="ET201" t="s">
        <v>313</v>
      </c>
      <c r="EW201" t="s">
        <v>313</v>
      </c>
      <c r="EX201">
        <v>3039.7649999999999</v>
      </c>
      <c r="EY201" t="s">
        <v>313</v>
      </c>
      <c r="FB201" t="s">
        <v>313</v>
      </c>
      <c r="FC201">
        <v>5547.9459999999999</v>
      </c>
      <c r="FD201" t="s">
        <v>376</v>
      </c>
      <c r="FG201" t="s">
        <v>313</v>
      </c>
      <c r="FH201">
        <v>6718.1469999999999</v>
      </c>
      <c r="FI201" t="s">
        <v>328</v>
      </c>
      <c r="FL201" t="s">
        <v>313</v>
      </c>
      <c r="FM201">
        <v>8.3659999999999997</v>
      </c>
      <c r="FN201" t="s">
        <v>328</v>
      </c>
      <c r="FQ201" t="s">
        <v>313</v>
      </c>
      <c r="FR201">
        <v>3127.6709999999998</v>
      </c>
      <c r="FS201" t="s">
        <v>349</v>
      </c>
      <c r="FV201" t="s">
        <v>313</v>
      </c>
      <c r="FW201">
        <v>541.41899999999998</v>
      </c>
      <c r="FX201" t="s">
        <v>328</v>
      </c>
      <c r="GA201" t="s">
        <v>313</v>
      </c>
      <c r="GB201">
        <v>1434.7149999999999</v>
      </c>
      <c r="GC201" t="s">
        <v>529</v>
      </c>
      <c r="GF201" t="s">
        <v>313</v>
      </c>
      <c r="GG201">
        <v>3283.6959999999999</v>
      </c>
      <c r="GH201" t="s">
        <v>328</v>
      </c>
      <c r="GK201" t="s">
        <v>313</v>
      </c>
      <c r="GL201">
        <v>3755.48</v>
      </c>
      <c r="GM201" t="s">
        <v>337</v>
      </c>
      <c r="GP201" t="s">
        <v>313</v>
      </c>
      <c r="GQ201">
        <v>3153.6289999999999</v>
      </c>
      <c r="GR201" t="s">
        <v>530</v>
      </c>
      <c r="GU201" t="s">
        <v>313</v>
      </c>
      <c r="GV201">
        <v>540.49</v>
      </c>
      <c r="GW201" t="s">
        <v>313</v>
      </c>
      <c r="GZ201" t="s">
        <v>313</v>
      </c>
      <c r="HA201">
        <v>17100.579000000002</v>
      </c>
      <c r="HB201" t="s">
        <v>339</v>
      </c>
      <c r="HE201" t="s">
        <v>313</v>
      </c>
      <c r="HF201">
        <v>2027.913</v>
      </c>
      <c r="HG201" t="s">
        <v>328</v>
      </c>
      <c r="HJ201" t="s">
        <v>313</v>
      </c>
      <c r="HK201">
        <v>3188.0030000000002</v>
      </c>
      <c r="HL201" t="s">
        <v>328</v>
      </c>
      <c r="HO201" t="s">
        <v>313</v>
      </c>
      <c r="HP201">
        <v>467.66399999999999</v>
      </c>
      <c r="HQ201" t="s">
        <v>328</v>
      </c>
      <c r="HT201" t="s">
        <v>313</v>
      </c>
      <c r="HU201">
        <v>17102.482</v>
      </c>
      <c r="HV201" t="s">
        <v>340</v>
      </c>
      <c r="HY201" t="s">
        <v>313</v>
      </c>
      <c r="HZ201">
        <v>4011.5749999999998</v>
      </c>
      <c r="IA201" t="s">
        <v>327</v>
      </c>
      <c r="ID201" t="s">
        <v>313</v>
      </c>
      <c r="IE201">
        <v>3274.674</v>
      </c>
      <c r="IF201" t="s">
        <v>306</v>
      </c>
      <c r="II201" t="s">
        <v>313</v>
      </c>
      <c r="IJ201">
        <v>33.511000000000003</v>
      </c>
      <c r="IK201" t="s">
        <v>2332</v>
      </c>
      <c r="IN201" t="s">
        <v>313</v>
      </c>
    </row>
    <row r="202" spans="1:248">
      <c r="A202">
        <v>194</v>
      </c>
      <c r="B202" t="s">
        <v>1652</v>
      </c>
      <c r="C202" t="s">
        <v>1653</v>
      </c>
      <c r="D202" t="s">
        <v>1539</v>
      </c>
      <c r="E202" t="s">
        <v>1654</v>
      </c>
      <c r="F202" t="s">
        <v>1655</v>
      </c>
      <c r="G202" t="s">
        <v>522</v>
      </c>
      <c r="H202" t="s">
        <v>1444</v>
      </c>
      <c r="I202" t="s">
        <v>1622</v>
      </c>
      <c r="J202" t="s">
        <v>313</v>
      </c>
      <c r="K202" t="s">
        <v>313</v>
      </c>
      <c r="L202" t="s">
        <v>313</v>
      </c>
      <c r="M202">
        <v>200</v>
      </c>
      <c r="N202">
        <v>7520.1319999999996</v>
      </c>
      <c r="O202" t="s">
        <v>314</v>
      </c>
      <c r="R202" t="s">
        <v>313</v>
      </c>
      <c r="S202">
        <v>2786.0520000000001</v>
      </c>
      <c r="T202" t="s">
        <v>315</v>
      </c>
      <c r="W202" t="s">
        <v>313</v>
      </c>
      <c r="X202">
        <v>574.24900000000002</v>
      </c>
      <c r="Y202" t="s">
        <v>316</v>
      </c>
      <c r="AB202" t="s">
        <v>313</v>
      </c>
      <c r="AC202">
        <v>2143.998</v>
      </c>
      <c r="AD202" t="s">
        <v>317</v>
      </c>
      <c r="AG202" t="s">
        <v>313</v>
      </c>
      <c r="AH202">
        <v>0</v>
      </c>
      <c r="AI202" t="s">
        <v>318</v>
      </c>
      <c r="AJ202">
        <v>1.337</v>
      </c>
      <c r="AK202">
        <v>58.094000000000001</v>
      </c>
      <c r="AL202" t="s">
        <v>318</v>
      </c>
      <c r="AM202">
        <v>0</v>
      </c>
      <c r="AN202" t="s">
        <v>319</v>
      </c>
      <c r="AO202">
        <v>98.662999999999997</v>
      </c>
      <c r="AP202">
        <v>4286.0079999999998</v>
      </c>
      <c r="AQ202" t="s">
        <v>319</v>
      </c>
      <c r="AR202">
        <v>473.61200000000002</v>
      </c>
      <c r="AS202" t="s">
        <v>402</v>
      </c>
      <c r="AV202" t="s">
        <v>313</v>
      </c>
      <c r="AW202">
        <v>1336.6120000000001</v>
      </c>
      <c r="AX202" t="s">
        <v>341</v>
      </c>
      <c r="BA202" t="s">
        <v>313</v>
      </c>
      <c r="BB202">
        <v>650.779</v>
      </c>
      <c r="BC202" t="s">
        <v>322</v>
      </c>
      <c r="BF202" t="s">
        <v>313</v>
      </c>
      <c r="BG202">
        <v>5.1619999999999999</v>
      </c>
      <c r="BH202" t="s">
        <v>1623</v>
      </c>
      <c r="BK202" t="s">
        <v>313</v>
      </c>
      <c r="BL202">
        <v>655.78300000000002</v>
      </c>
      <c r="BM202" t="s">
        <v>441</v>
      </c>
      <c r="BP202" t="s">
        <v>313</v>
      </c>
      <c r="BQ202">
        <v>544.93200000000002</v>
      </c>
      <c r="BR202" t="s">
        <v>374</v>
      </c>
      <c r="BU202" t="s">
        <v>313</v>
      </c>
      <c r="BV202">
        <v>182.18199999999999</v>
      </c>
      <c r="BW202" t="s">
        <v>938</v>
      </c>
      <c r="BZ202" t="s">
        <v>313</v>
      </c>
      <c r="CA202">
        <v>312.79500000000002</v>
      </c>
      <c r="CB202" t="s">
        <v>426</v>
      </c>
      <c r="CE202" t="s">
        <v>313</v>
      </c>
      <c r="CF202">
        <v>647.274</v>
      </c>
      <c r="CG202" t="s">
        <v>328</v>
      </c>
      <c r="CJ202" t="s">
        <v>313</v>
      </c>
      <c r="CK202">
        <v>316.02</v>
      </c>
      <c r="CL202" t="s">
        <v>328</v>
      </c>
      <c r="CO202" t="s">
        <v>313</v>
      </c>
      <c r="CP202">
        <v>187.10400000000001</v>
      </c>
      <c r="CQ202" t="s">
        <v>451</v>
      </c>
      <c r="CT202" t="s">
        <v>313</v>
      </c>
      <c r="CU202">
        <v>752.83199999999999</v>
      </c>
      <c r="CV202" t="s">
        <v>313</v>
      </c>
      <c r="CY202" t="s">
        <v>313</v>
      </c>
      <c r="CZ202">
        <v>194.40899999999999</v>
      </c>
      <c r="DA202" t="s">
        <v>313</v>
      </c>
      <c r="DD202" t="s">
        <v>313</v>
      </c>
      <c r="DE202">
        <v>1930.13</v>
      </c>
      <c r="DF202" t="s">
        <v>330</v>
      </c>
      <c r="DI202" t="s">
        <v>313</v>
      </c>
      <c r="DJ202">
        <v>549</v>
      </c>
      <c r="DK202" t="s">
        <v>341</v>
      </c>
      <c r="DN202" t="s">
        <v>313</v>
      </c>
      <c r="DO202">
        <v>1972.6679999999999</v>
      </c>
      <c r="DP202" t="s">
        <v>321</v>
      </c>
      <c r="DS202" t="s">
        <v>313</v>
      </c>
      <c r="DT202">
        <v>0</v>
      </c>
      <c r="DU202" t="s">
        <v>332</v>
      </c>
      <c r="DV202">
        <v>2.4510000000000001</v>
      </c>
      <c r="DW202">
        <v>106.491</v>
      </c>
      <c r="DX202" t="s">
        <v>332</v>
      </c>
      <c r="DY202">
        <v>553.04899999999998</v>
      </c>
      <c r="DZ202" t="s">
        <v>328</v>
      </c>
      <c r="EC202" t="s">
        <v>313</v>
      </c>
      <c r="ED202">
        <v>4646.2389999999996</v>
      </c>
      <c r="EE202" t="s">
        <v>306</v>
      </c>
      <c r="EH202" t="s">
        <v>313</v>
      </c>
      <c r="EI202">
        <v>101.98399999999999</v>
      </c>
      <c r="EJ202" t="s">
        <v>333</v>
      </c>
      <c r="EM202" t="s">
        <v>313</v>
      </c>
      <c r="EN202">
        <v>3758.59</v>
      </c>
      <c r="EO202" t="s">
        <v>494</v>
      </c>
      <c r="ER202" t="s">
        <v>313</v>
      </c>
      <c r="ES202">
        <v>279.71899999999999</v>
      </c>
      <c r="ET202" t="s">
        <v>313</v>
      </c>
      <c r="EW202" t="s">
        <v>313</v>
      </c>
      <c r="EX202">
        <v>569.91499999999996</v>
      </c>
      <c r="EY202" t="s">
        <v>313</v>
      </c>
      <c r="FB202" t="s">
        <v>313</v>
      </c>
      <c r="FC202">
        <v>4723.87</v>
      </c>
      <c r="FD202" t="s">
        <v>335</v>
      </c>
      <c r="FG202" t="s">
        <v>313</v>
      </c>
      <c r="FH202">
        <v>3778.1410000000001</v>
      </c>
      <c r="FI202" t="s">
        <v>328</v>
      </c>
      <c r="FL202" t="s">
        <v>313</v>
      </c>
      <c r="FM202">
        <v>136.50299999999999</v>
      </c>
      <c r="FN202" t="s">
        <v>328</v>
      </c>
      <c r="FQ202" t="s">
        <v>313</v>
      </c>
      <c r="FR202">
        <v>2459.9699999999998</v>
      </c>
      <c r="FS202" t="s">
        <v>341</v>
      </c>
      <c r="FV202" t="s">
        <v>313</v>
      </c>
      <c r="FW202">
        <v>249.523</v>
      </c>
      <c r="FX202" t="s">
        <v>328</v>
      </c>
      <c r="GA202" t="s">
        <v>313</v>
      </c>
      <c r="GB202">
        <v>939.07</v>
      </c>
      <c r="GC202" t="s">
        <v>395</v>
      </c>
      <c r="GF202" t="s">
        <v>313</v>
      </c>
      <c r="GG202">
        <v>7011.2879999999996</v>
      </c>
      <c r="GH202" t="s">
        <v>328</v>
      </c>
      <c r="GK202" t="s">
        <v>313</v>
      </c>
      <c r="GL202">
        <v>1108.9069999999999</v>
      </c>
      <c r="GM202" t="s">
        <v>337</v>
      </c>
      <c r="GP202" t="s">
        <v>313</v>
      </c>
      <c r="GQ202">
        <v>499.57799999999997</v>
      </c>
      <c r="GR202" t="s">
        <v>502</v>
      </c>
      <c r="GU202" t="s">
        <v>313</v>
      </c>
      <c r="GV202">
        <v>0</v>
      </c>
      <c r="GW202" t="s">
        <v>313</v>
      </c>
      <c r="GX202">
        <v>100</v>
      </c>
      <c r="GY202">
        <v>4344.0929999999998</v>
      </c>
      <c r="GZ202" t="s">
        <v>313</v>
      </c>
      <c r="HA202">
        <v>16305.543</v>
      </c>
      <c r="HB202" t="s">
        <v>339</v>
      </c>
      <c r="HE202" t="s">
        <v>313</v>
      </c>
      <c r="HF202">
        <v>702.63699999999994</v>
      </c>
      <c r="HG202" t="s">
        <v>328</v>
      </c>
      <c r="HJ202" t="s">
        <v>313</v>
      </c>
      <c r="HK202">
        <v>665.17499999999995</v>
      </c>
      <c r="HL202" t="s">
        <v>328</v>
      </c>
      <c r="HO202" t="s">
        <v>313</v>
      </c>
      <c r="HP202">
        <v>805.71699999999998</v>
      </c>
      <c r="HQ202" t="s">
        <v>328</v>
      </c>
      <c r="HT202" t="s">
        <v>313</v>
      </c>
      <c r="HU202">
        <v>15417.678</v>
      </c>
      <c r="HV202" t="s">
        <v>340</v>
      </c>
      <c r="HY202" t="s">
        <v>313</v>
      </c>
      <c r="HZ202">
        <v>715.73400000000004</v>
      </c>
      <c r="IA202" t="s">
        <v>327</v>
      </c>
      <c r="ID202" t="s">
        <v>313</v>
      </c>
      <c r="IE202">
        <v>0</v>
      </c>
      <c r="IF202" t="s">
        <v>306</v>
      </c>
      <c r="IG202">
        <v>0</v>
      </c>
      <c r="IH202">
        <v>8.9999999999999993E-3</v>
      </c>
      <c r="II202" t="s">
        <v>306</v>
      </c>
      <c r="IJ202">
        <v>10.686999999999999</v>
      </c>
      <c r="IK202" t="s">
        <v>2332</v>
      </c>
      <c r="IN202" t="s">
        <v>313</v>
      </c>
    </row>
    <row r="203" spans="1:248">
      <c r="A203">
        <v>195</v>
      </c>
      <c r="B203" t="s">
        <v>1656</v>
      </c>
      <c r="C203" t="s">
        <v>1657</v>
      </c>
      <c r="D203" t="s">
        <v>1658</v>
      </c>
      <c r="E203" t="s">
        <v>1659</v>
      </c>
      <c r="F203" t="s">
        <v>1660</v>
      </c>
      <c r="G203" t="s">
        <v>522</v>
      </c>
      <c r="H203" t="s">
        <v>1409</v>
      </c>
      <c r="I203" t="s">
        <v>1661</v>
      </c>
      <c r="J203" t="s">
        <v>313</v>
      </c>
      <c r="K203" t="s">
        <v>313</v>
      </c>
      <c r="L203" t="s">
        <v>313</v>
      </c>
      <c r="M203">
        <v>201</v>
      </c>
      <c r="N203">
        <v>2800.779</v>
      </c>
      <c r="O203" t="s">
        <v>314</v>
      </c>
      <c r="R203" t="s">
        <v>313</v>
      </c>
      <c r="S203">
        <v>6352.7809999999999</v>
      </c>
      <c r="T203" t="s">
        <v>360</v>
      </c>
      <c r="W203" t="s">
        <v>313</v>
      </c>
      <c r="X203">
        <v>0</v>
      </c>
      <c r="Y203" t="s">
        <v>316</v>
      </c>
      <c r="Z203">
        <v>100</v>
      </c>
      <c r="AA203">
        <v>40992.599000000002</v>
      </c>
      <c r="AB203" t="s">
        <v>316</v>
      </c>
      <c r="AC203">
        <v>2445.498</v>
      </c>
      <c r="AD203" t="s">
        <v>317</v>
      </c>
      <c r="AG203" t="s">
        <v>313</v>
      </c>
      <c r="AH203">
        <v>2015.549</v>
      </c>
      <c r="AI203" t="s">
        <v>318</v>
      </c>
      <c r="AL203" t="s">
        <v>313</v>
      </c>
      <c r="AM203">
        <v>1959.2729999999999</v>
      </c>
      <c r="AN203" t="s">
        <v>361</v>
      </c>
      <c r="AQ203" t="s">
        <v>313</v>
      </c>
      <c r="AR203">
        <v>676.40700000000004</v>
      </c>
      <c r="AS203" t="s">
        <v>320</v>
      </c>
      <c r="AV203" t="s">
        <v>313</v>
      </c>
      <c r="AW203">
        <v>484.15800000000002</v>
      </c>
      <c r="AX203" t="s">
        <v>321</v>
      </c>
      <c r="BA203" t="s">
        <v>313</v>
      </c>
      <c r="BB203">
        <v>75.893000000000001</v>
      </c>
      <c r="BC203" t="s">
        <v>322</v>
      </c>
      <c r="BF203" t="s">
        <v>313</v>
      </c>
      <c r="BG203">
        <v>781.48800000000006</v>
      </c>
      <c r="BH203" t="s">
        <v>1171</v>
      </c>
      <c r="BK203" t="s">
        <v>313</v>
      </c>
      <c r="BL203">
        <v>1887.299</v>
      </c>
      <c r="BM203" t="s">
        <v>324</v>
      </c>
      <c r="BP203" t="s">
        <v>313</v>
      </c>
      <c r="BQ203">
        <v>4893.3</v>
      </c>
      <c r="BR203" t="s">
        <v>325</v>
      </c>
      <c r="BU203" t="s">
        <v>313</v>
      </c>
      <c r="BV203">
        <v>2828.6080000000002</v>
      </c>
      <c r="BW203" t="s">
        <v>326</v>
      </c>
      <c r="BZ203" t="s">
        <v>313</v>
      </c>
      <c r="CA203">
        <v>1987.6769999999999</v>
      </c>
      <c r="CB203" t="s">
        <v>327</v>
      </c>
      <c r="CE203" t="s">
        <v>313</v>
      </c>
      <c r="CF203">
        <v>16.253</v>
      </c>
      <c r="CG203" t="s">
        <v>328</v>
      </c>
      <c r="CJ203" t="s">
        <v>313</v>
      </c>
      <c r="CK203">
        <v>4232.8329999999996</v>
      </c>
      <c r="CL203" t="s">
        <v>328</v>
      </c>
      <c r="CO203" t="s">
        <v>313</v>
      </c>
      <c r="CP203">
        <v>2114.09</v>
      </c>
      <c r="CQ203" t="s">
        <v>329</v>
      </c>
      <c r="CT203" t="s">
        <v>313</v>
      </c>
      <c r="CU203">
        <v>690.26700000000005</v>
      </c>
      <c r="CV203" t="s">
        <v>313</v>
      </c>
      <c r="CY203" t="s">
        <v>313</v>
      </c>
      <c r="CZ203">
        <v>2663.1379999999999</v>
      </c>
      <c r="DA203" t="s">
        <v>313</v>
      </c>
      <c r="DD203" t="s">
        <v>313</v>
      </c>
      <c r="DE203">
        <v>0</v>
      </c>
      <c r="DF203" t="s">
        <v>347</v>
      </c>
      <c r="DG203">
        <v>1.7000000000000001E-2</v>
      </c>
      <c r="DH203">
        <v>6.92</v>
      </c>
      <c r="DI203" t="s">
        <v>347</v>
      </c>
      <c r="DJ203">
        <v>5030.9380000000001</v>
      </c>
      <c r="DK203" t="s">
        <v>306</v>
      </c>
      <c r="DN203" t="s">
        <v>313</v>
      </c>
      <c r="DO203">
        <v>0</v>
      </c>
      <c r="DP203" t="s">
        <v>331</v>
      </c>
      <c r="DQ203">
        <v>4.806</v>
      </c>
      <c r="DR203">
        <v>1970.1079999999999</v>
      </c>
      <c r="DS203" t="s">
        <v>331</v>
      </c>
      <c r="DT203">
        <v>0</v>
      </c>
      <c r="DU203" t="s">
        <v>332</v>
      </c>
      <c r="DV203">
        <v>100</v>
      </c>
      <c r="DW203">
        <v>40992.599000000002</v>
      </c>
      <c r="DX203" t="s">
        <v>332</v>
      </c>
      <c r="DY203">
        <v>2795.3609999999999</v>
      </c>
      <c r="DZ203" t="s">
        <v>328</v>
      </c>
      <c r="EC203" t="s">
        <v>313</v>
      </c>
      <c r="ED203">
        <v>0</v>
      </c>
      <c r="EE203" t="s">
        <v>306</v>
      </c>
      <c r="EF203">
        <v>100</v>
      </c>
      <c r="EG203">
        <v>40992.595999999998</v>
      </c>
      <c r="EH203" t="s">
        <v>306</v>
      </c>
      <c r="EI203">
        <v>43.402999999999999</v>
      </c>
      <c r="EJ203" t="s">
        <v>348</v>
      </c>
      <c r="EM203" t="s">
        <v>313</v>
      </c>
      <c r="EN203">
        <v>2198.7330000000002</v>
      </c>
      <c r="EO203" t="s">
        <v>334</v>
      </c>
      <c r="ER203" t="s">
        <v>313</v>
      </c>
      <c r="ES203">
        <v>3698.8240000000001</v>
      </c>
      <c r="ET203" t="s">
        <v>313</v>
      </c>
      <c r="EW203" t="s">
        <v>313</v>
      </c>
      <c r="EX203">
        <v>5270.7879999999996</v>
      </c>
      <c r="EY203" t="s">
        <v>313</v>
      </c>
      <c r="FB203" t="s">
        <v>313</v>
      </c>
      <c r="FC203">
        <v>3658.922</v>
      </c>
      <c r="FD203" t="s">
        <v>335</v>
      </c>
      <c r="FG203" t="s">
        <v>313</v>
      </c>
      <c r="FH203">
        <v>634.78899999999999</v>
      </c>
      <c r="FI203" t="s">
        <v>328</v>
      </c>
      <c r="FL203" t="s">
        <v>313</v>
      </c>
      <c r="FM203">
        <v>3728.2440000000001</v>
      </c>
      <c r="FN203" t="s">
        <v>328</v>
      </c>
      <c r="FQ203" t="s">
        <v>313</v>
      </c>
      <c r="FR203">
        <v>2868.99</v>
      </c>
      <c r="FS203" t="s">
        <v>306</v>
      </c>
      <c r="FV203" t="s">
        <v>313</v>
      </c>
      <c r="FW203">
        <v>1843.8910000000001</v>
      </c>
      <c r="FX203" t="s">
        <v>328</v>
      </c>
      <c r="GA203" t="s">
        <v>313</v>
      </c>
      <c r="GB203">
        <v>1943.45</v>
      </c>
      <c r="GC203" t="s">
        <v>336</v>
      </c>
      <c r="GF203" t="s">
        <v>313</v>
      </c>
      <c r="GG203">
        <v>11062.794</v>
      </c>
      <c r="GH203" t="s">
        <v>328</v>
      </c>
      <c r="GK203" t="s">
        <v>313</v>
      </c>
      <c r="GL203">
        <v>2017.8820000000001</v>
      </c>
      <c r="GM203" t="s">
        <v>337</v>
      </c>
      <c r="GP203" t="s">
        <v>313</v>
      </c>
      <c r="GQ203">
        <v>4942.9049999999997</v>
      </c>
      <c r="GR203" t="s">
        <v>338</v>
      </c>
      <c r="GU203" t="s">
        <v>313</v>
      </c>
      <c r="GV203">
        <v>1874.913</v>
      </c>
      <c r="GW203" t="s">
        <v>313</v>
      </c>
      <c r="GZ203" t="s">
        <v>313</v>
      </c>
      <c r="HA203">
        <v>18681.957999999999</v>
      </c>
      <c r="HB203" t="s">
        <v>339</v>
      </c>
      <c r="HE203" t="s">
        <v>313</v>
      </c>
      <c r="HF203">
        <v>4803.0770000000002</v>
      </c>
      <c r="HG203" t="s">
        <v>328</v>
      </c>
      <c r="HJ203" t="s">
        <v>313</v>
      </c>
      <c r="HK203">
        <v>5197.299</v>
      </c>
      <c r="HL203" t="s">
        <v>328</v>
      </c>
      <c r="HO203" t="s">
        <v>313</v>
      </c>
      <c r="HP203">
        <v>120.52500000000001</v>
      </c>
      <c r="HQ203" t="s">
        <v>328</v>
      </c>
      <c r="HT203" t="s">
        <v>313</v>
      </c>
      <c r="HU203">
        <v>11594.557000000001</v>
      </c>
      <c r="HV203" t="s">
        <v>340</v>
      </c>
      <c r="HY203" t="s">
        <v>313</v>
      </c>
      <c r="HZ203">
        <v>1794.7840000000001</v>
      </c>
      <c r="IA203" t="s">
        <v>327</v>
      </c>
      <c r="ID203" t="s">
        <v>313</v>
      </c>
      <c r="IE203">
        <v>0</v>
      </c>
      <c r="IF203" t="s">
        <v>306</v>
      </c>
      <c r="IG203">
        <v>100</v>
      </c>
      <c r="IH203">
        <v>40992.599000000002</v>
      </c>
      <c r="II203" t="s">
        <v>306</v>
      </c>
      <c r="IJ203">
        <v>30.108000000000001</v>
      </c>
      <c r="IK203" t="s">
        <v>2332</v>
      </c>
      <c r="IN203" t="s">
        <v>313</v>
      </c>
    </row>
    <row r="204" spans="1:248">
      <c r="A204">
        <v>196</v>
      </c>
      <c r="B204" t="s">
        <v>1662</v>
      </c>
      <c r="C204" t="s">
        <v>1663</v>
      </c>
      <c r="D204" t="s">
        <v>480</v>
      </c>
      <c r="E204" t="s">
        <v>1664</v>
      </c>
      <c r="F204" t="s">
        <v>1665</v>
      </c>
      <c r="G204" t="s">
        <v>522</v>
      </c>
      <c r="H204" t="s">
        <v>1434</v>
      </c>
      <c r="I204" t="s">
        <v>1666</v>
      </c>
      <c r="J204" t="s">
        <v>313</v>
      </c>
      <c r="K204" t="s">
        <v>313</v>
      </c>
      <c r="L204" t="s">
        <v>313</v>
      </c>
      <c r="M204">
        <v>202</v>
      </c>
      <c r="N204">
        <v>13737.527</v>
      </c>
      <c r="O204" t="s">
        <v>314</v>
      </c>
      <c r="R204" t="s">
        <v>313</v>
      </c>
      <c r="S204">
        <v>646.03899999999999</v>
      </c>
      <c r="T204" t="s">
        <v>503</v>
      </c>
      <c r="W204" t="s">
        <v>313</v>
      </c>
      <c r="X204">
        <v>0</v>
      </c>
      <c r="Y204" t="s">
        <v>316</v>
      </c>
      <c r="Z204">
        <v>100</v>
      </c>
      <c r="AA204">
        <v>1502.8009999999999</v>
      </c>
      <c r="AB204" t="s">
        <v>316</v>
      </c>
      <c r="AC204">
        <v>8219.491</v>
      </c>
      <c r="AD204" t="s">
        <v>317</v>
      </c>
      <c r="AG204" t="s">
        <v>313</v>
      </c>
      <c r="AH204">
        <v>1737.3710000000001</v>
      </c>
      <c r="AI204" t="s">
        <v>600</v>
      </c>
      <c r="AL204" t="s">
        <v>313</v>
      </c>
      <c r="AM204">
        <v>3716.5459999999998</v>
      </c>
      <c r="AN204" t="s">
        <v>319</v>
      </c>
      <c r="AQ204" t="s">
        <v>313</v>
      </c>
      <c r="AR204">
        <v>4126.3819999999996</v>
      </c>
      <c r="AS204" t="s">
        <v>616</v>
      </c>
      <c r="AV204" t="s">
        <v>313</v>
      </c>
      <c r="AW204">
        <v>4111.9579999999996</v>
      </c>
      <c r="AX204" t="s">
        <v>306</v>
      </c>
      <c r="BA204" t="s">
        <v>313</v>
      </c>
      <c r="BB204">
        <v>1037.1669999999999</v>
      </c>
      <c r="BC204" t="s">
        <v>322</v>
      </c>
      <c r="BF204" t="s">
        <v>313</v>
      </c>
      <c r="BG204">
        <v>105.545</v>
      </c>
      <c r="BH204" t="s">
        <v>1150</v>
      </c>
      <c r="BK204" t="s">
        <v>313</v>
      </c>
      <c r="BL204">
        <v>4951.6289999999999</v>
      </c>
      <c r="BM204" t="s">
        <v>540</v>
      </c>
      <c r="BP204" t="s">
        <v>313</v>
      </c>
      <c r="BQ204">
        <v>6201.3649999999998</v>
      </c>
      <c r="BR204" t="s">
        <v>374</v>
      </c>
      <c r="BU204" t="s">
        <v>313</v>
      </c>
      <c r="BV204">
        <v>5039.5240000000003</v>
      </c>
      <c r="BW204" t="s">
        <v>541</v>
      </c>
      <c r="BZ204" t="s">
        <v>313</v>
      </c>
      <c r="CA204">
        <v>1584.846</v>
      </c>
      <c r="CB204" t="s">
        <v>561</v>
      </c>
      <c r="CE204" t="s">
        <v>313</v>
      </c>
      <c r="CF204">
        <v>637.57100000000003</v>
      </c>
      <c r="CG204" t="s">
        <v>328</v>
      </c>
      <c r="CJ204" t="s">
        <v>313</v>
      </c>
      <c r="CK204">
        <v>4735.2489999999998</v>
      </c>
      <c r="CL204" t="s">
        <v>328</v>
      </c>
      <c r="CO204" t="s">
        <v>313</v>
      </c>
      <c r="CP204">
        <v>2124.692</v>
      </c>
      <c r="CQ204" t="s">
        <v>664</v>
      </c>
      <c r="CT204" t="s">
        <v>313</v>
      </c>
      <c r="CU204">
        <v>3735.0749999999998</v>
      </c>
      <c r="CV204" t="s">
        <v>313</v>
      </c>
      <c r="CY204" t="s">
        <v>313</v>
      </c>
      <c r="CZ204">
        <v>5719.1279999999997</v>
      </c>
      <c r="DA204" t="s">
        <v>313</v>
      </c>
      <c r="DD204" t="s">
        <v>313</v>
      </c>
      <c r="DE204">
        <v>97.274000000000001</v>
      </c>
      <c r="DF204" t="s">
        <v>347</v>
      </c>
      <c r="DI204" t="s">
        <v>313</v>
      </c>
      <c r="DJ204">
        <v>6087.29</v>
      </c>
      <c r="DK204" t="s">
        <v>341</v>
      </c>
      <c r="DN204" t="s">
        <v>313</v>
      </c>
      <c r="DO204">
        <v>929.12099999999998</v>
      </c>
      <c r="DP204" t="s">
        <v>418</v>
      </c>
      <c r="DS204" t="s">
        <v>313</v>
      </c>
      <c r="DT204">
        <v>0</v>
      </c>
      <c r="DU204" t="s">
        <v>332</v>
      </c>
      <c r="DV204">
        <v>100</v>
      </c>
      <c r="DW204">
        <v>1502.8009999999999</v>
      </c>
      <c r="DX204" t="s">
        <v>332</v>
      </c>
      <c r="DY204">
        <v>5682.4780000000001</v>
      </c>
      <c r="DZ204" t="s">
        <v>328</v>
      </c>
      <c r="EC204" t="s">
        <v>313</v>
      </c>
      <c r="ED204">
        <v>11064.036</v>
      </c>
      <c r="EE204" t="s">
        <v>306</v>
      </c>
      <c r="EH204" t="s">
        <v>313</v>
      </c>
      <c r="EI204">
        <v>522.5</v>
      </c>
      <c r="EJ204" t="s">
        <v>333</v>
      </c>
      <c r="EM204" t="s">
        <v>313</v>
      </c>
      <c r="EN204">
        <v>5239.5479999999998</v>
      </c>
      <c r="EO204" t="s">
        <v>494</v>
      </c>
      <c r="ER204" t="s">
        <v>313</v>
      </c>
      <c r="ES204">
        <v>4033.0369999999998</v>
      </c>
      <c r="ET204" t="s">
        <v>313</v>
      </c>
      <c r="EW204" t="s">
        <v>313</v>
      </c>
      <c r="EX204">
        <v>5835.8770000000004</v>
      </c>
      <c r="EY204" t="s">
        <v>313</v>
      </c>
      <c r="FB204" t="s">
        <v>313</v>
      </c>
      <c r="FC204">
        <v>5817.0889999999999</v>
      </c>
      <c r="FD204" t="s">
        <v>306</v>
      </c>
      <c r="FG204" t="s">
        <v>313</v>
      </c>
      <c r="FH204">
        <v>10234.780000000001</v>
      </c>
      <c r="FI204" t="s">
        <v>328</v>
      </c>
      <c r="FL204" t="s">
        <v>313</v>
      </c>
      <c r="FM204">
        <v>2704.58</v>
      </c>
      <c r="FN204" t="s">
        <v>328</v>
      </c>
      <c r="FQ204" t="s">
        <v>313</v>
      </c>
      <c r="FR204">
        <v>338.06799999999998</v>
      </c>
      <c r="FS204" t="s">
        <v>366</v>
      </c>
      <c r="FV204" t="s">
        <v>313</v>
      </c>
      <c r="FW204">
        <v>1590.239</v>
      </c>
      <c r="FX204" t="s">
        <v>328</v>
      </c>
      <c r="GA204" t="s">
        <v>313</v>
      </c>
      <c r="GB204">
        <v>5134.107</v>
      </c>
      <c r="GC204" t="s">
        <v>529</v>
      </c>
      <c r="GF204" t="s">
        <v>313</v>
      </c>
      <c r="GG204">
        <v>4978.8440000000001</v>
      </c>
      <c r="GH204" t="s">
        <v>328</v>
      </c>
      <c r="GK204" t="s">
        <v>313</v>
      </c>
      <c r="GL204">
        <v>5054.7960000000003</v>
      </c>
      <c r="GM204" t="s">
        <v>416</v>
      </c>
      <c r="GP204" t="s">
        <v>313</v>
      </c>
      <c r="GQ204">
        <v>5190.4129999999996</v>
      </c>
      <c r="GR204" t="s">
        <v>685</v>
      </c>
      <c r="GU204" t="s">
        <v>313</v>
      </c>
      <c r="GV204">
        <v>10.569000000000001</v>
      </c>
      <c r="GW204" t="s">
        <v>313</v>
      </c>
      <c r="GZ204" t="s">
        <v>313</v>
      </c>
      <c r="HA204">
        <v>14723.540999999999</v>
      </c>
      <c r="HB204" t="s">
        <v>339</v>
      </c>
      <c r="HE204" t="s">
        <v>313</v>
      </c>
      <c r="HF204">
        <v>2978.056</v>
      </c>
      <c r="HG204" t="s">
        <v>328</v>
      </c>
      <c r="HJ204" t="s">
        <v>313</v>
      </c>
      <c r="HK204">
        <v>5805.4790000000003</v>
      </c>
      <c r="HL204" t="s">
        <v>328</v>
      </c>
      <c r="HO204" t="s">
        <v>313</v>
      </c>
      <c r="HP204">
        <v>546.43399999999997</v>
      </c>
      <c r="HQ204" t="s">
        <v>328</v>
      </c>
      <c r="HT204" t="s">
        <v>313</v>
      </c>
      <c r="HU204">
        <v>21232.037</v>
      </c>
      <c r="HV204" t="s">
        <v>340</v>
      </c>
      <c r="HY204" t="s">
        <v>313</v>
      </c>
      <c r="HZ204">
        <v>2223.5329999999999</v>
      </c>
      <c r="IA204" t="s">
        <v>531</v>
      </c>
      <c r="ID204" t="s">
        <v>313</v>
      </c>
      <c r="IE204">
        <v>6244.4120000000003</v>
      </c>
      <c r="IF204" t="s">
        <v>306</v>
      </c>
      <c r="II204" t="s">
        <v>313</v>
      </c>
      <c r="IJ204">
        <v>98.915999999999997</v>
      </c>
      <c r="IK204" t="s">
        <v>2332</v>
      </c>
      <c r="IN204" t="s">
        <v>313</v>
      </c>
    </row>
    <row r="205" spans="1:248">
      <c r="A205">
        <v>198</v>
      </c>
      <c r="B205" t="s">
        <v>1667</v>
      </c>
      <c r="C205" t="s">
        <v>1668</v>
      </c>
      <c r="D205" t="s">
        <v>1669</v>
      </c>
      <c r="E205" t="s">
        <v>1670</v>
      </c>
      <c r="F205" t="s">
        <v>1671</v>
      </c>
      <c r="G205" t="s">
        <v>522</v>
      </c>
      <c r="H205" t="s">
        <v>1458</v>
      </c>
      <c r="I205" t="s">
        <v>1672</v>
      </c>
      <c r="J205" t="s">
        <v>313</v>
      </c>
      <c r="K205" t="s">
        <v>313</v>
      </c>
      <c r="L205" t="s">
        <v>313</v>
      </c>
      <c r="M205">
        <v>203</v>
      </c>
      <c r="N205">
        <v>7095.8050000000003</v>
      </c>
      <c r="O205" t="s">
        <v>314</v>
      </c>
      <c r="R205" t="s">
        <v>313</v>
      </c>
      <c r="S205">
        <v>3290.7040000000002</v>
      </c>
      <c r="T205" t="s">
        <v>315</v>
      </c>
      <c r="W205" t="s">
        <v>313</v>
      </c>
      <c r="X205">
        <v>33.15</v>
      </c>
      <c r="Y205" t="s">
        <v>316</v>
      </c>
      <c r="AB205" t="s">
        <v>313</v>
      </c>
      <c r="AC205">
        <v>1590.9280000000001</v>
      </c>
      <c r="AD205" t="s">
        <v>317</v>
      </c>
      <c r="AG205" t="s">
        <v>313</v>
      </c>
      <c r="AH205">
        <v>385.15300000000002</v>
      </c>
      <c r="AI205" t="s">
        <v>401</v>
      </c>
      <c r="AL205" t="s">
        <v>313</v>
      </c>
      <c r="AM205">
        <v>0</v>
      </c>
      <c r="AN205" t="s">
        <v>319</v>
      </c>
      <c r="AO205">
        <v>100</v>
      </c>
      <c r="AP205">
        <v>23512.77</v>
      </c>
      <c r="AQ205" t="s">
        <v>319</v>
      </c>
      <c r="AR205">
        <v>770.38599999999997</v>
      </c>
      <c r="AS205" t="s">
        <v>402</v>
      </c>
      <c r="AV205" t="s">
        <v>313</v>
      </c>
      <c r="AW205">
        <v>1529.64</v>
      </c>
      <c r="AX205" t="s">
        <v>354</v>
      </c>
      <c r="BA205" t="s">
        <v>313</v>
      </c>
      <c r="BB205">
        <v>1086.2719999999999</v>
      </c>
      <c r="BC205" t="s">
        <v>322</v>
      </c>
      <c r="BF205" t="s">
        <v>313</v>
      </c>
      <c r="BG205">
        <v>106.97499999999999</v>
      </c>
      <c r="BH205" t="s">
        <v>424</v>
      </c>
      <c r="BK205" t="s">
        <v>313</v>
      </c>
      <c r="BL205">
        <v>210.47200000000001</v>
      </c>
      <c r="BM205" t="s">
        <v>404</v>
      </c>
      <c r="BP205" t="s">
        <v>313</v>
      </c>
      <c r="BQ205">
        <v>522.23900000000003</v>
      </c>
      <c r="BR205" t="s">
        <v>425</v>
      </c>
      <c r="BU205" t="s">
        <v>313</v>
      </c>
      <c r="BV205">
        <v>0</v>
      </c>
      <c r="BW205" t="s">
        <v>413</v>
      </c>
      <c r="BX205">
        <v>21.922000000000001</v>
      </c>
      <c r="BY205">
        <v>5154.5150000000003</v>
      </c>
      <c r="BZ205" t="s">
        <v>413</v>
      </c>
      <c r="CA205">
        <v>240.73</v>
      </c>
      <c r="CB205" t="s">
        <v>426</v>
      </c>
      <c r="CE205" t="s">
        <v>313</v>
      </c>
      <c r="CF205">
        <v>541.48800000000006</v>
      </c>
      <c r="CG205" t="s">
        <v>328</v>
      </c>
      <c r="CJ205" t="s">
        <v>313</v>
      </c>
      <c r="CK205">
        <v>212.47200000000001</v>
      </c>
      <c r="CL205" t="s">
        <v>328</v>
      </c>
      <c r="CO205" t="s">
        <v>313</v>
      </c>
      <c r="CP205">
        <v>515.55200000000002</v>
      </c>
      <c r="CQ205" t="s">
        <v>415</v>
      </c>
      <c r="CT205" t="s">
        <v>313</v>
      </c>
      <c r="CU205">
        <v>40.924999999999997</v>
      </c>
      <c r="CV205" t="s">
        <v>313</v>
      </c>
      <c r="CY205" t="s">
        <v>313</v>
      </c>
      <c r="CZ205">
        <v>75.638999999999996</v>
      </c>
      <c r="DA205" t="s">
        <v>313</v>
      </c>
      <c r="DD205" t="s">
        <v>313</v>
      </c>
      <c r="DE205">
        <v>1300.6600000000001</v>
      </c>
      <c r="DF205" t="s">
        <v>330</v>
      </c>
      <c r="DI205" t="s">
        <v>313</v>
      </c>
      <c r="DJ205">
        <v>648.23400000000004</v>
      </c>
      <c r="DK205" t="s">
        <v>306</v>
      </c>
      <c r="DN205" t="s">
        <v>313</v>
      </c>
      <c r="DO205">
        <v>736.66099999999994</v>
      </c>
      <c r="DP205" t="s">
        <v>321</v>
      </c>
      <c r="DS205" t="s">
        <v>313</v>
      </c>
      <c r="DT205">
        <v>85.715999999999994</v>
      </c>
      <c r="DU205" t="s">
        <v>332</v>
      </c>
      <c r="DX205" t="s">
        <v>313</v>
      </c>
      <c r="DY205">
        <v>1309.691</v>
      </c>
      <c r="DZ205" t="s">
        <v>328</v>
      </c>
      <c r="EC205" t="s">
        <v>313</v>
      </c>
      <c r="ED205">
        <v>4657.0209999999997</v>
      </c>
      <c r="EE205" t="s">
        <v>306</v>
      </c>
      <c r="EH205" t="s">
        <v>313</v>
      </c>
      <c r="EI205">
        <v>177.09700000000001</v>
      </c>
      <c r="EJ205" t="s">
        <v>333</v>
      </c>
      <c r="EM205" t="s">
        <v>313</v>
      </c>
      <c r="EN205">
        <v>3151.2719999999999</v>
      </c>
      <c r="EO205" t="s">
        <v>394</v>
      </c>
      <c r="ER205" t="s">
        <v>313</v>
      </c>
      <c r="ES205">
        <v>28.721</v>
      </c>
      <c r="ET205" t="s">
        <v>313</v>
      </c>
      <c r="EW205" t="s">
        <v>313</v>
      </c>
      <c r="EX205">
        <v>969.26</v>
      </c>
      <c r="EY205" t="s">
        <v>313</v>
      </c>
      <c r="FB205" t="s">
        <v>313</v>
      </c>
      <c r="FC205">
        <v>3470.076</v>
      </c>
      <c r="FD205" t="s">
        <v>335</v>
      </c>
      <c r="FG205" t="s">
        <v>313</v>
      </c>
      <c r="FH205">
        <v>4013.1689999999999</v>
      </c>
      <c r="FI205" t="s">
        <v>328</v>
      </c>
      <c r="FL205" t="s">
        <v>313</v>
      </c>
      <c r="FM205">
        <v>9.5440000000000005</v>
      </c>
      <c r="FN205" t="s">
        <v>328</v>
      </c>
      <c r="FQ205" t="s">
        <v>313</v>
      </c>
      <c r="FR205">
        <v>1343.6659999999999</v>
      </c>
      <c r="FS205" t="s">
        <v>341</v>
      </c>
      <c r="FV205" t="s">
        <v>313</v>
      </c>
      <c r="FW205">
        <v>0</v>
      </c>
      <c r="FX205" t="s">
        <v>328</v>
      </c>
      <c r="FY205">
        <v>7.0000000000000001E-3</v>
      </c>
      <c r="FZ205">
        <v>1.6120000000000001</v>
      </c>
      <c r="GA205" t="s">
        <v>328</v>
      </c>
      <c r="GB205">
        <v>441.613</v>
      </c>
      <c r="GC205" t="s">
        <v>395</v>
      </c>
      <c r="GF205" t="s">
        <v>313</v>
      </c>
      <c r="GG205">
        <v>7864.1170000000002</v>
      </c>
      <c r="GH205" t="s">
        <v>328</v>
      </c>
      <c r="GK205" t="s">
        <v>313</v>
      </c>
      <c r="GL205">
        <v>1334.8989999999999</v>
      </c>
      <c r="GM205" t="s">
        <v>416</v>
      </c>
      <c r="GP205" t="s">
        <v>313</v>
      </c>
      <c r="GQ205">
        <v>181.946</v>
      </c>
      <c r="GR205" t="s">
        <v>417</v>
      </c>
      <c r="GU205" t="s">
        <v>313</v>
      </c>
      <c r="GV205">
        <v>0</v>
      </c>
      <c r="GW205" t="s">
        <v>313</v>
      </c>
      <c r="GX205">
        <v>78.070999999999998</v>
      </c>
      <c r="GY205">
        <v>18356.641</v>
      </c>
      <c r="GZ205" t="s">
        <v>313</v>
      </c>
      <c r="HA205">
        <v>15137.767</v>
      </c>
      <c r="HB205" t="s">
        <v>339</v>
      </c>
      <c r="HE205" t="s">
        <v>313</v>
      </c>
      <c r="HF205">
        <v>567.31500000000005</v>
      </c>
      <c r="HG205" t="s">
        <v>328</v>
      </c>
      <c r="HJ205" t="s">
        <v>313</v>
      </c>
      <c r="HK205">
        <v>647.35400000000004</v>
      </c>
      <c r="HL205" t="s">
        <v>328</v>
      </c>
      <c r="HO205" t="s">
        <v>313</v>
      </c>
      <c r="HP205">
        <v>573.11300000000006</v>
      </c>
      <c r="HQ205" t="s">
        <v>328</v>
      </c>
      <c r="HT205" t="s">
        <v>313</v>
      </c>
      <c r="HU205">
        <v>16078.38</v>
      </c>
      <c r="HV205" t="s">
        <v>340</v>
      </c>
      <c r="HY205" t="s">
        <v>313</v>
      </c>
      <c r="HZ205">
        <v>1291.694</v>
      </c>
      <c r="IA205" t="s">
        <v>327</v>
      </c>
      <c r="ID205" t="s">
        <v>313</v>
      </c>
      <c r="IE205">
        <v>358.03100000000001</v>
      </c>
      <c r="IF205" t="s">
        <v>306</v>
      </c>
      <c r="II205" t="s">
        <v>313</v>
      </c>
      <c r="IJ205">
        <v>0</v>
      </c>
      <c r="IK205" t="s">
        <v>2332</v>
      </c>
      <c r="IL205">
        <v>21.324999999999999</v>
      </c>
      <c r="IM205">
        <v>5014.1289999999999</v>
      </c>
      <c r="IN205" t="s">
        <v>2332</v>
      </c>
    </row>
    <row r="206" spans="1:248">
      <c r="A206">
        <v>199</v>
      </c>
      <c r="B206" t="s">
        <v>1673</v>
      </c>
      <c r="C206" t="s">
        <v>1674</v>
      </c>
      <c r="D206" t="s">
        <v>1675</v>
      </c>
      <c r="E206" t="s">
        <v>1676</v>
      </c>
      <c r="F206" t="s">
        <v>1677</v>
      </c>
      <c r="G206" t="s">
        <v>522</v>
      </c>
      <c r="H206" t="s">
        <v>1450</v>
      </c>
      <c r="I206" t="s">
        <v>1678</v>
      </c>
      <c r="J206" t="s">
        <v>313</v>
      </c>
      <c r="K206" t="s">
        <v>313</v>
      </c>
      <c r="L206" t="s">
        <v>313</v>
      </c>
      <c r="M206">
        <v>204</v>
      </c>
      <c r="N206">
        <v>13745.289000000001</v>
      </c>
      <c r="O206" t="s">
        <v>314</v>
      </c>
      <c r="R206" t="s">
        <v>313</v>
      </c>
      <c r="S206">
        <v>532.88599999999997</v>
      </c>
      <c r="T206" t="s">
        <v>503</v>
      </c>
      <c r="W206" t="s">
        <v>313</v>
      </c>
      <c r="X206">
        <v>0</v>
      </c>
      <c r="Y206" t="s">
        <v>316</v>
      </c>
      <c r="Z206">
        <v>100</v>
      </c>
      <c r="AA206">
        <v>34570.46</v>
      </c>
      <c r="AB206" t="s">
        <v>316</v>
      </c>
      <c r="AC206">
        <v>8226.1010000000006</v>
      </c>
      <c r="AD206" t="s">
        <v>317</v>
      </c>
      <c r="AG206" t="s">
        <v>313</v>
      </c>
      <c r="AH206">
        <v>1495.1010000000001</v>
      </c>
      <c r="AI206" t="s">
        <v>600</v>
      </c>
      <c r="AL206" t="s">
        <v>313</v>
      </c>
      <c r="AM206">
        <v>3720.1529999999998</v>
      </c>
      <c r="AN206" t="s">
        <v>319</v>
      </c>
      <c r="AQ206" t="s">
        <v>313</v>
      </c>
      <c r="AR206">
        <v>3939.7919999999999</v>
      </c>
      <c r="AS206" t="s">
        <v>616</v>
      </c>
      <c r="AV206" t="s">
        <v>313</v>
      </c>
      <c r="AW206">
        <v>4047.9079999999999</v>
      </c>
      <c r="AX206" t="s">
        <v>306</v>
      </c>
      <c r="BA206" t="s">
        <v>313</v>
      </c>
      <c r="BB206">
        <v>1050.085</v>
      </c>
      <c r="BC206" t="s">
        <v>322</v>
      </c>
      <c r="BF206" t="s">
        <v>313</v>
      </c>
      <c r="BG206">
        <v>121.041</v>
      </c>
      <c r="BH206" t="s">
        <v>1150</v>
      </c>
      <c r="BK206" t="s">
        <v>313</v>
      </c>
      <c r="BL206">
        <v>4913.5249999999996</v>
      </c>
      <c r="BM206" t="s">
        <v>540</v>
      </c>
      <c r="BP206" t="s">
        <v>313</v>
      </c>
      <c r="BQ206">
        <v>6204.1139999999996</v>
      </c>
      <c r="BR206" t="s">
        <v>374</v>
      </c>
      <c r="BU206" t="s">
        <v>313</v>
      </c>
      <c r="BV206">
        <v>4964.4369999999999</v>
      </c>
      <c r="BW206" t="s">
        <v>663</v>
      </c>
      <c r="BZ206" t="s">
        <v>313</v>
      </c>
      <c r="CA206">
        <v>1391.2639999999999</v>
      </c>
      <c r="CB206" t="s">
        <v>561</v>
      </c>
      <c r="CE206" t="s">
        <v>313</v>
      </c>
      <c r="CF206">
        <v>657.06600000000003</v>
      </c>
      <c r="CG206" t="s">
        <v>328</v>
      </c>
      <c r="CJ206" t="s">
        <v>313</v>
      </c>
      <c r="CK206">
        <v>4680.3310000000001</v>
      </c>
      <c r="CL206" t="s">
        <v>328</v>
      </c>
      <c r="CO206" t="s">
        <v>313</v>
      </c>
      <c r="CP206">
        <v>1966.934</v>
      </c>
      <c r="CQ206" t="s">
        <v>664</v>
      </c>
      <c r="CT206" t="s">
        <v>313</v>
      </c>
      <c r="CU206">
        <v>3674.4450000000002</v>
      </c>
      <c r="CV206" t="s">
        <v>313</v>
      </c>
      <c r="CY206" t="s">
        <v>313</v>
      </c>
      <c r="CZ206">
        <v>5722.4120000000003</v>
      </c>
      <c r="DA206" t="s">
        <v>313</v>
      </c>
      <c r="DD206" t="s">
        <v>313</v>
      </c>
      <c r="DE206">
        <v>104.98099999999999</v>
      </c>
      <c r="DF206" t="s">
        <v>347</v>
      </c>
      <c r="DI206" t="s">
        <v>313</v>
      </c>
      <c r="DJ206">
        <v>6089.61</v>
      </c>
      <c r="DK206" t="s">
        <v>341</v>
      </c>
      <c r="DN206" t="s">
        <v>313</v>
      </c>
      <c r="DO206">
        <v>697.21400000000006</v>
      </c>
      <c r="DP206" t="s">
        <v>418</v>
      </c>
      <c r="DS206" t="s">
        <v>313</v>
      </c>
      <c r="DT206">
        <v>0</v>
      </c>
      <c r="DU206" t="s">
        <v>332</v>
      </c>
      <c r="DV206">
        <v>100</v>
      </c>
      <c r="DW206">
        <v>34570.46</v>
      </c>
      <c r="DX206" t="s">
        <v>332</v>
      </c>
      <c r="DY206">
        <v>5679.1540000000005</v>
      </c>
      <c r="DZ206" t="s">
        <v>328</v>
      </c>
      <c r="EC206" t="s">
        <v>313</v>
      </c>
      <c r="ED206">
        <v>11044.65</v>
      </c>
      <c r="EE206" t="s">
        <v>306</v>
      </c>
      <c r="EH206" t="s">
        <v>313</v>
      </c>
      <c r="EI206">
        <v>507.90699999999998</v>
      </c>
      <c r="EJ206" t="s">
        <v>333</v>
      </c>
      <c r="EM206" t="s">
        <v>313</v>
      </c>
      <c r="EN206">
        <v>5109.9409999999998</v>
      </c>
      <c r="EO206" t="s">
        <v>494</v>
      </c>
      <c r="ER206" t="s">
        <v>313</v>
      </c>
      <c r="ES206">
        <v>4041.587</v>
      </c>
      <c r="ET206" t="s">
        <v>313</v>
      </c>
      <c r="EW206" t="s">
        <v>313</v>
      </c>
      <c r="EX206">
        <v>5836.7579999999998</v>
      </c>
      <c r="EY206" t="s">
        <v>313</v>
      </c>
      <c r="FB206" t="s">
        <v>313</v>
      </c>
      <c r="FC206">
        <v>5617.96</v>
      </c>
      <c r="FD206" t="s">
        <v>306</v>
      </c>
      <c r="FG206" t="s">
        <v>313</v>
      </c>
      <c r="FH206">
        <v>10226.795</v>
      </c>
      <c r="FI206" t="s">
        <v>328</v>
      </c>
      <c r="FL206" t="s">
        <v>313</v>
      </c>
      <c r="FM206">
        <v>2712.4360000000001</v>
      </c>
      <c r="FN206" t="s">
        <v>328</v>
      </c>
      <c r="FQ206" t="s">
        <v>313</v>
      </c>
      <c r="FR206">
        <v>116.157</v>
      </c>
      <c r="FS206" t="s">
        <v>366</v>
      </c>
      <c r="FV206" t="s">
        <v>313</v>
      </c>
      <c r="FW206">
        <v>1589.3109999999999</v>
      </c>
      <c r="FX206" t="s">
        <v>328</v>
      </c>
      <c r="GA206" t="s">
        <v>313</v>
      </c>
      <c r="GB206">
        <v>5102.817</v>
      </c>
      <c r="GC206" t="s">
        <v>529</v>
      </c>
      <c r="GF206" t="s">
        <v>313</v>
      </c>
      <c r="GG206">
        <v>4768.7889999999998</v>
      </c>
      <c r="GH206" t="s">
        <v>328</v>
      </c>
      <c r="GK206" t="s">
        <v>313</v>
      </c>
      <c r="GL206">
        <v>5072.817</v>
      </c>
      <c r="GM206" t="s">
        <v>416</v>
      </c>
      <c r="GP206" t="s">
        <v>313</v>
      </c>
      <c r="GQ206">
        <v>4975.2920000000004</v>
      </c>
      <c r="GR206" t="s">
        <v>685</v>
      </c>
      <c r="GU206" t="s">
        <v>313</v>
      </c>
      <c r="GV206">
        <v>7.1470000000000002</v>
      </c>
      <c r="GW206" t="s">
        <v>313</v>
      </c>
      <c r="GZ206" t="s">
        <v>313</v>
      </c>
      <c r="HA206">
        <v>14713.384</v>
      </c>
      <c r="HB206" t="s">
        <v>339</v>
      </c>
      <c r="HE206" t="s">
        <v>313</v>
      </c>
      <c r="HF206">
        <v>2966.3690000000001</v>
      </c>
      <c r="HG206" t="s">
        <v>328</v>
      </c>
      <c r="HJ206" t="s">
        <v>313</v>
      </c>
      <c r="HK206">
        <v>5808.8739999999998</v>
      </c>
      <c r="HL206" t="s">
        <v>328</v>
      </c>
      <c r="HO206" t="s">
        <v>313</v>
      </c>
      <c r="HP206">
        <v>337.95800000000003</v>
      </c>
      <c r="HQ206" t="s">
        <v>328</v>
      </c>
      <c r="HT206" t="s">
        <v>313</v>
      </c>
      <c r="HU206">
        <v>21155.774000000001</v>
      </c>
      <c r="HV206" t="s">
        <v>340</v>
      </c>
      <c r="HY206" t="s">
        <v>313</v>
      </c>
      <c r="HZ206">
        <v>2226.366</v>
      </c>
      <c r="IA206" t="s">
        <v>531</v>
      </c>
      <c r="ID206" t="s">
        <v>313</v>
      </c>
      <c r="IE206">
        <v>6244.192</v>
      </c>
      <c r="IF206" t="s">
        <v>306</v>
      </c>
      <c r="II206" t="s">
        <v>313</v>
      </c>
      <c r="IJ206">
        <v>0</v>
      </c>
      <c r="IK206" t="s">
        <v>2332</v>
      </c>
      <c r="IL206">
        <v>0</v>
      </c>
      <c r="IM206">
        <v>6.4000000000000001E-2</v>
      </c>
      <c r="IN206" t="s">
        <v>2332</v>
      </c>
    </row>
    <row r="207" spans="1:248">
      <c r="A207">
        <v>200</v>
      </c>
      <c r="B207" t="s">
        <v>1679</v>
      </c>
      <c r="C207" t="s">
        <v>1680</v>
      </c>
      <c r="D207" t="s">
        <v>1681</v>
      </c>
      <c r="E207" t="s">
        <v>1682</v>
      </c>
      <c r="F207" t="s">
        <v>1683</v>
      </c>
      <c r="G207" t="s">
        <v>522</v>
      </c>
      <c r="H207" t="s">
        <v>1463</v>
      </c>
      <c r="I207" t="s">
        <v>1684</v>
      </c>
      <c r="J207" t="s">
        <v>313</v>
      </c>
      <c r="K207" t="s">
        <v>313</v>
      </c>
      <c r="L207" t="s">
        <v>313</v>
      </c>
      <c r="M207">
        <v>205</v>
      </c>
      <c r="N207">
        <v>5340.741</v>
      </c>
      <c r="O207" t="s">
        <v>314</v>
      </c>
      <c r="R207" t="s">
        <v>313</v>
      </c>
      <c r="S207">
        <v>5032.4759999999997</v>
      </c>
      <c r="T207" t="s">
        <v>315</v>
      </c>
      <c r="W207" t="s">
        <v>313</v>
      </c>
      <c r="X207">
        <v>0</v>
      </c>
      <c r="Y207" t="s">
        <v>316</v>
      </c>
      <c r="Z207">
        <v>64.326999999999998</v>
      </c>
      <c r="AA207">
        <v>9309.51</v>
      </c>
      <c r="AB207" t="s">
        <v>316</v>
      </c>
      <c r="AC207">
        <v>0</v>
      </c>
      <c r="AD207" t="s">
        <v>317</v>
      </c>
      <c r="AE207">
        <v>35.673000000000002</v>
      </c>
      <c r="AF207">
        <v>5162.5990000000002</v>
      </c>
      <c r="AG207" t="s">
        <v>317</v>
      </c>
      <c r="AH207">
        <v>88.793999999999997</v>
      </c>
      <c r="AI207" t="s">
        <v>401</v>
      </c>
      <c r="AL207" t="s">
        <v>313</v>
      </c>
      <c r="AM207">
        <v>99.468000000000004</v>
      </c>
      <c r="AN207" t="s">
        <v>319</v>
      </c>
      <c r="AQ207" t="s">
        <v>313</v>
      </c>
      <c r="AR207">
        <v>1372.7940000000001</v>
      </c>
      <c r="AS207" t="s">
        <v>320</v>
      </c>
      <c r="AV207" t="s">
        <v>313</v>
      </c>
      <c r="AW207">
        <v>592.02700000000004</v>
      </c>
      <c r="AX207" t="s">
        <v>349</v>
      </c>
      <c r="BA207" t="s">
        <v>313</v>
      </c>
      <c r="BB207">
        <v>112.648</v>
      </c>
      <c r="BC207" t="s">
        <v>322</v>
      </c>
      <c r="BF207" t="s">
        <v>313</v>
      </c>
      <c r="BG207">
        <v>12.141999999999999</v>
      </c>
      <c r="BH207" t="s">
        <v>1529</v>
      </c>
      <c r="BK207" t="s">
        <v>313</v>
      </c>
      <c r="BL207">
        <v>1334.9469999999999</v>
      </c>
      <c r="BM207" t="s">
        <v>404</v>
      </c>
      <c r="BP207" t="s">
        <v>313</v>
      </c>
      <c r="BQ207">
        <v>2030.9960000000001</v>
      </c>
      <c r="BR207" t="s">
        <v>325</v>
      </c>
      <c r="BU207" t="s">
        <v>313</v>
      </c>
      <c r="BV207">
        <v>329.50700000000001</v>
      </c>
      <c r="BW207" t="s">
        <v>326</v>
      </c>
      <c r="BZ207" t="s">
        <v>313</v>
      </c>
      <c r="CA207">
        <v>267.51600000000002</v>
      </c>
      <c r="CB207" t="s">
        <v>393</v>
      </c>
      <c r="CE207" t="s">
        <v>313</v>
      </c>
      <c r="CF207">
        <v>108.256</v>
      </c>
      <c r="CG207" t="s">
        <v>328</v>
      </c>
      <c r="CJ207" t="s">
        <v>313</v>
      </c>
      <c r="CK207">
        <v>1218.6279999999999</v>
      </c>
      <c r="CL207" t="s">
        <v>328</v>
      </c>
      <c r="CO207" t="s">
        <v>313</v>
      </c>
      <c r="CP207">
        <v>340.48399999999998</v>
      </c>
      <c r="CQ207" t="s">
        <v>383</v>
      </c>
      <c r="CT207" t="s">
        <v>313</v>
      </c>
      <c r="CU207">
        <v>536.14499999999998</v>
      </c>
      <c r="CV207" t="s">
        <v>313</v>
      </c>
      <c r="CY207" t="s">
        <v>313</v>
      </c>
      <c r="CZ207">
        <v>390.245</v>
      </c>
      <c r="DA207" t="s">
        <v>313</v>
      </c>
      <c r="DD207" t="s">
        <v>313</v>
      </c>
      <c r="DE207">
        <v>862.548</v>
      </c>
      <c r="DF207" t="s">
        <v>330</v>
      </c>
      <c r="DI207" t="s">
        <v>313</v>
      </c>
      <c r="DJ207">
        <v>2204.9540000000002</v>
      </c>
      <c r="DK207" t="s">
        <v>306</v>
      </c>
      <c r="DN207" t="s">
        <v>313</v>
      </c>
      <c r="DO207">
        <v>1130.2439999999999</v>
      </c>
      <c r="DP207" t="s">
        <v>321</v>
      </c>
      <c r="DS207" t="s">
        <v>313</v>
      </c>
      <c r="DT207">
        <v>0</v>
      </c>
      <c r="DU207" t="s">
        <v>332</v>
      </c>
      <c r="DV207">
        <v>100</v>
      </c>
      <c r="DW207">
        <v>14472.109</v>
      </c>
      <c r="DX207" t="s">
        <v>332</v>
      </c>
      <c r="DY207">
        <v>22.128</v>
      </c>
      <c r="DZ207" t="s">
        <v>328</v>
      </c>
      <c r="EC207" t="s">
        <v>313</v>
      </c>
      <c r="ED207">
        <v>2919.8270000000002</v>
      </c>
      <c r="EE207" t="s">
        <v>306</v>
      </c>
      <c r="EH207" t="s">
        <v>313</v>
      </c>
      <c r="EI207">
        <v>17.445</v>
      </c>
      <c r="EJ207" t="s">
        <v>333</v>
      </c>
      <c r="EM207" t="s">
        <v>313</v>
      </c>
      <c r="EN207">
        <v>2999.39</v>
      </c>
      <c r="EO207" t="s">
        <v>394</v>
      </c>
      <c r="ER207" t="s">
        <v>313</v>
      </c>
      <c r="ES207">
        <v>434.78800000000001</v>
      </c>
      <c r="ET207" t="s">
        <v>313</v>
      </c>
      <c r="EW207" t="s">
        <v>313</v>
      </c>
      <c r="EX207">
        <v>2536.8209999999999</v>
      </c>
      <c r="EY207" t="s">
        <v>313</v>
      </c>
      <c r="FB207" t="s">
        <v>313</v>
      </c>
      <c r="FC207">
        <v>2701.0259999999998</v>
      </c>
      <c r="FD207" t="s">
        <v>335</v>
      </c>
      <c r="FG207" t="s">
        <v>313</v>
      </c>
      <c r="FH207">
        <v>2639.5859999999998</v>
      </c>
      <c r="FI207" t="s">
        <v>328</v>
      </c>
      <c r="FL207" t="s">
        <v>313</v>
      </c>
      <c r="FM207">
        <v>393.87799999999999</v>
      </c>
      <c r="FN207" t="s">
        <v>328</v>
      </c>
      <c r="FQ207" t="s">
        <v>313</v>
      </c>
      <c r="FR207">
        <v>460.536</v>
      </c>
      <c r="FS207" t="s">
        <v>306</v>
      </c>
      <c r="FV207" t="s">
        <v>313</v>
      </c>
      <c r="FW207">
        <v>435.57900000000001</v>
      </c>
      <c r="FX207" t="s">
        <v>328</v>
      </c>
      <c r="GA207" t="s">
        <v>313</v>
      </c>
      <c r="GB207">
        <v>1467.2629999999999</v>
      </c>
      <c r="GC207" t="s">
        <v>395</v>
      </c>
      <c r="GF207" t="s">
        <v>313</v>
      </c>
      <c r="GG207">
        <v>9342.6509999999998</v>
      </c>
      <c r="GH207" t="s">
        <v>328</v>
      </c>
      <c r="GK207" t="s">
        <v>313</v>
      </c>
      <c r="GL207">
        <v>285.892</v>
      </c>
      <c r="GM207" t="s">
        <v>384</v>
      </c>
      <c r="GP207" t="s">
        <v>313</v>
      </c>
      <c r="GQ207">
        <v>1928.828</v>
      </c>
      <c r="GR207" t="s">
        <v>365</v>
      </c>
      <c r="GU207" t="s">
        <v>313</v>
      </c>
      <c r="GV207">
        <v>23.012</v>
      </c>
      <c r="GW207" t="s">
        <v>313</v>
      </c>
      <c r="GZ207" t="s">
        <v>313</v>
      </c>
      <c r="HA207">
        <v>15780.967000000001</v>
      </c>
      <c r="HB207" t="s">
        <v>339</v>
      </c>
      <c r="HE207" t="s">
        <v>313</v>
      </c>
      <c r="HF207">
        <v>2198.4760000000001</v>
      </c>
      <c r="HG207" t="s">
        <v>328</v>
      </c>
      <c r="HJ207" t="s">
        <v>313</v>
      </c>
      <c r="HK207">
        <v>2309.3330000000001</v>
      </c>
      <c r="HL207" t="s">
        <v>328</v>
      </c>
      <c r="HO207" t="s">
        <v>313</v>
      </c>
      <c r="HP207">
        <v>0</v>
      </c>
      <c r="HQ207" t="s">
        <v>328</v>
      </c>
      <c r="HR207">
        <v>100</v>
      </c>
      <c r="HS207">
        <v>14472.109</v>
      </c>
      <c r="HT207" t="s">
        <v>328</v>
      </c>
      <c r="HU207">
        <v>14869.117</v>
      </c>
      <c r="HV207" t="s">
        <v>340</v>
      </c>
      <c r="HY207" t="s">
        <v>313</v>
      </c>
      <c r="HZ207">
        <v>1316.068</v>
      </c>
      <c r="IA207" t="s">
        <v>327</v>
      </c>
      <c r="ID207" t="s">
        <v>313</v>
      </c>
      <c r="IE207">
        <v>0</v>
      </c>
      <c r="IF207" t="s">
        <v>306</v>
      </c>
      <c r="IG207">
        <v>100</v>
      </c>
      <c r="IH207">
        <v>14472.109</v>
      </c>
      <c r="II207" t="s">
        <v>306</v>
      </c>
      <c r="IJ207">
        <v>0</v>
      </c>
      <c r="IK207" t="s">
        <v>2332</v>
      </c>
      <c r="IL207">
        <v>0</v>
      </c>
      <c r="IM207">
        <v>2.5999999999999999E-2</v>
      </c>
      <c r="IN207" t="s">
        <v>2332</v>
      </c>
    </row>
    <row r="208" spans="1:248">
      <c r="A208">
        <v>201</v>
      </c>
      <c r="B208" t="s">
        <v>1685</v>
      </c>
      <c r="C208" t="s">
        <v>1686</v>
      </c>
      <c r="D208" t="s">
        <v>1559</v>
      </c>
      <c r="E208" t="s">
        <v>1687</v>
      </c>
      <c r="F208" t="s">
        <v>1688</v>
      </c>
      <c r="G208" t="s">
        <v>522</v>
      </c>
      <c r="H208" t="s">
        <v>1414</v>
      </c>
      <c r="I208" t="s">
        <v>313</v>
      </c>
      <c r="J208" t="s">
        <v>313</v>
      </c>
      <c r="K208" t="s">
        <v>346</v>
      </c>
      <c r="L208" t="s">
        <v>313</v>
      </c>
      <c r="M208">
        <v>206</v>
      </c>
      <c r="N208">
        <v>12568.65</v>
      </c>
      <c r="O208" t="s">
        <v>314</v>
      </c>
      <c r="R208" t="s">
        <v>313</v>
      </c>
      <c r="S208">
        <v>745.31399999999996</v>
      </c>
      <c r="T208" t="s">
        <v>483</v>
      </c>
      <c r="W208" t="s">
        <v>313</v>
      </c>
      <c r="X208">
        <v>0</v>
      </c>
      <c r="Y208" t="s">
        <v>316</v>
      </c>
      <c r="Z208">
        <v>100</v>
      </c>
      <c r="AA208">
        <v>7342.5990000000002</v>
      </c>
      <c r="AB208" t="s">
        <v>316</v>
      </c>
      <c r="AC208">
        <v>6116.0129999999999</v>
      </c>
      <c r="AD208" t="s">
        <v>524</v>
      </c>
      <c r="AG208" t="s">
        <v>313</v>
      </c>
      <c r="AH208">
        <v>3414.299</v>
      </c>
      <c r="AI208" t="s">
        <v>525</v>
      </c>
      <c r="AL208" t="s">
        <v>313</v>
      </c>
      <c r="AM208">
        <v>2747.32</v>
      </c>
      <c r="AN208" t="s">
        <v>319</v>
      </c>
      <c r="AQ208" t="s">
        <v>313</v>
      </c>
      <c r="AR208">
        <v>4266.7759999999998</v>
      </c>
      <c r="AS208" t="s">
        <v>526</v>
      </c>
      <c r="AV208" t="s">
        <v>313</v>
      </c>
      <c r="AW208">
        <v>3830.0540000000001</v>
      </c>
      <c r="AX208" t="s">
        <v>366</v>
      </c>
      <c r="BA208" t="s">
        <v>313</v>
      </c>
      <c r="BB208">
        <v>38.950000000000003</v>
      </c>
      <c r="BC208" t="s">
        <v>322</v>
      </c>
      <c r="BF208" t="s">
        <v>313</v>
      </c>
      <c r="BG208">
        <v>112.714</v>
      </c>
      <c r="BH208" t="s">
        <v>675</v>
      </c>
      <c r="BK208" t="s">
        <v>313</v>
      </c>
      <c r="BL208">
        <v>5432.66</v>
      </c>
      <c r="BM208" t="s">
        <v>449</v>
      </c>
      <c r="BP208" t="s">
        <v>313</v>
      </c>
      <c r="BQ208">
        <v>5768.0240000000003</v>
      </c>
      <c r="BR208" t="s">
        <v>374</v>
      </c>
      <c r="BU208" t="s">
        <v>313</v>
      </c>
      <c r="BV208">
        <v>5283.4949999999999</v>
      </c>
      <c r="BW208" t="s">
        <v>509</v>
      </c>
      <c r="BZ208" t="s">
        <v>313</v>
      </c>
      <c r="CA208">
        <v>3445.5120000000002</v>
      </c>
      <c r="CB208" t="s">
        <v>414</v>
      </c>
      <c r="CE208" t="s">
        <v>313</v>
      </c>
      <c r="CF208">
        <v>39.414999999999999</v>
      </c>
      <c r="CG208" t="s">
        <v>328</v>
      </c>
      <c r="CJ208" t="s">
        <v>313</v>
      </c>
      <c r="CK208">
        <v>5613.1080000000002</v>
      </c>
      <c r="CL208" t="s">
        <v>328</v>
      </c>
      <c r="CO208" t="s">
        <v>313</v>
      </c>
      <c r="CP208">
        <v>23.527000000000001</v>
      </c>
      <c r="CQ208" t="s">
        <v>528</v>
      </c>
      <c r="CT208" t="s">
        <v>313</v>
      </c>
      <c r="CU208">
        <v>2806.2089999999998</v>
      </c>
      <c r="CV208" t="s">
        <v>313</v>
      </c>
      <c r="CY208" t="s">
        <v>313</v>
      </c>
      <c r="CZ208">
        <v>5306.3469999999998</v>
      </c>
      <c r="DA208" t="s">
        <v>313</v>
      </c>
      <c r="DD208" t="s">
        <v>313</v>
      </c>
      <c r="DE208">
        <v>425.46600000000001</v>
      </c>
      <c r="DF208" t="s">
        <v>347</v>
      </c>
      <c r="DI208" t="s">
        <v>313</v>
      </c>
      <c r="DJ208">
        <v>5689.0259999999998</v>
      </c>
      <c r="DK208" t="s">
        <v>306</v>
      </c>
      <c r="DN208" t="s">
        <v>313</v>
      </c>
      <c r="DO208">
        <v>2134.665</v>
      </c>
      <c r="DP208" t="s">
        <v>418</v>
      </c>
      <c r="DS208" t="s">
        <v>313</v>
      </c>
      <c r="DT208">
        <v>0</v>
      </c>
      <c r="DU208" t="s">
        <v>332</v>
      </c>
      <c r="DV208">
        <v>89.516000000000005</v>
      </c>
      <c r="DW208">
        <v>6572.7790000000005</v>
      </c>
      <c r="DX208" t="s">
        <v>332</v>
      </c>
      <c r="DY208">
        <v>5558.5529999999999</v>
      </c>
      <c r="DZ208" t="s">
        <v>328</v>
      </c>
      <c r="EC208" t="s">
        <v>313</v>
      </c>
      <c r="ED208">
        <v>10488.977000000001</v>
      </c>
      <c r="EE208" t="s">
        <v>306</v>
      </c>
      <c r="EH208" t="s">
        <v>313</v>
      </c>
      <c r="EI208">
        <v>154.511</v>
      </c>
      <c r="EJ208" t="s">
        <v>364</v>
      </c>
      <c r="EM208" t="s">
        <v>313</v>
      </c>
      <c r="EN208">
        <v>5837.4719999999998</v>
      </c>
      <c r="EO208" t="s">
        <v>394</v>
      </c>
      <c r="ER208" t="s">
        <v>313</v>
      </c>
      <c r="ES208">
        <v>3558.3449999999998</v>
      </c>
      <c r="ET208" t="s">
        <v>313</v>
      </c>
      <c r="EW208" t="s">
        <v>313</v>
      </c>
      <c r="EX208">
        <v>5558.6440000000002</v>
      </c>
      <c r="EY208" t="s">
        <v>313</v>
      </c>
      <c r="FB208" t="s">
        <v>313</v>
      </c>
      <c r="FC208">
        <v>5807.99</v>
      </c>
      <c r="FD208" t="s">
        <v>335</v>
      </c>
      <c r="FG208" t="s">
        <v>313</v>
      </c>
      <c r="FH208">
        <v>9899.5450000000001</v>
      </c>
      <c r="FI208" t="s">
        <v>328</v>
      </c>
      <c r="FL208" t="s">
        <v>313</v>
      </c>
      <c r="FM208">
        <v>119.992</v>
      </c>
      <c r="FN208" t="s">
        <v>328</v>
      </c>
      <c r="FQ208" t="s">
        <v>313</v>
      </c>
      <c r="FR208">
        <v>746.54499999999996</v>
      </c>
      <c r="FS208" t="s">
        <v>363</v>
      </c>
      <c r="FV208" t="s">
        <v>313</v>
      </c>
      <c r="FW208">
        <v>98.546000000000006</v>
      </c>
      <c r="FX208" t="s">
        <v>328</v>
      </c>
      <c r="GA208" t="s">
        <v>313</v>
      </c>
      <c r="GB208">
        <v>5708.9390000000003</v>
      </c>
      <c r="GC208" t="s">
        <v>529</v>
      </c>
      <c r="GF208" t="s">
        <v>313</v>
      </c>
      <c r="GG208">
        <v>7384.1959999999999</v>
      </c>
      <c r="GH208" t="s">
        <v>328</v>
      </c>
      <c r="GK208" t="s">
        <v>313</v>
      </c>
      <c r="GL208">
        <v>3445.4490000000001</v>
      </c>
      <c r="GM208" t="s">
        <v>416</v>
      </c>
      <c r="GP208" t="s">
        <v>313</v>
      </c>
      <c r="GQ208">
        <v>5495.3050000000003</v>
      </c>
      <c r="GR208" t="s">
        <v>530</v>
      </c>
      <c r="GU208" t="s">
        <v>313</v>
      </c>
      <c r="GV208">
        <v>0</v>
      </c>
      <c r="GW208" t="s">
        <v>313</v>
      </c>
      <c r="GX208">
        <v>0</v>
      </c>
      <c r="GY208">
        <v>2.1999999999999999E-2</v>
      </c>
      <c r="GZ208" t="s">
        <v>313</v>
      </c>
      <c r="HA208">
        <v>12234.455</v>
      </c>
      <c r="HB208" t="s">
        <v>339</v>
      </c>
      <c r="HE208" t="s">
        <v>313</v>
      </c>
      <c r="HF208">
        <v>670.23099999999999</v>
      </c>
      <c r="HG208" t="s">
        <v>328</v>
      </c>
      <c r="HJ208" t="s">
        <v>313</v>
      </c>
      <c r="HK208">
        <v>5365.8419999999996</v>
      </c>
      <c r="HL208" t="s">
        <v>328</v>
      </c>
      <c r="HO208" t="s">
        <v>313</v>
      </c>
      <c r="HP208">
        <v>35.021999999999998</v>
      </c>
      <c r="HQ208" t="s">
        <v>328</v>
      </c>
      <c r="HT208" t="s">
        <v>313</v>
      </c>
      <c r="HU208">
        <v>21671.326000000001</v>
      </c>
      <c r="HV208" t="s">
        <v>340</v>
      </c>
      <c r="HY208" t="s">
        <v>313</v>
      </c>
      <c r="HZ208">
        <v>39.414999999999999</v>
      </c>
      <c r="IA208" t="s">
        <v>531</v>
      </c>
      <c r="ID208" t="s">
        <v>313</v>
      </c>
      <c r="IE208">
        <v>5977.02</v>
      </c>
      <c r="IF208" t="s">
        <v>306</v>
      </c>
      <c r="II208" t="s">
        <v>313</v>
      </c>
      <c r="IJ208">
        <v>48.36</v>
      </c>
      <c r="IK208" t="s">
        <v>2332</v>
      </c>
      <c r="IN208" t="s">
        <v>313</v>
      </c>
    </row>
    <row r="209" spans="1:248">
      <c r="A209">
        <v>202</v>
      </c>
      <c r="B209" t="s">
        <v>1689</v>
      </c>
      <c r="C209" t="s">
        <v>1690</v>
      </c>
      <c r="D209" t="s">
        <v>733</v>
      </c>
      <c r="E209" t="s">
        <v>1691</v>
      </c>
      <c r="F209" t="s">
        <v>1692</v>
      </c>
      <c r="G209" t="s">
        <v>522</v>
      </c>
      <c r="H209" t="s">
        <v>1467</v>
      </c>
      <c r="I209" t="s">
        <v>313</v>
      </c>
      <c r="J209" t="s">
        <v>313</v>
      </c>
      <c r="K209" t="s">
        <v>313</v>
      </c>
      <c r="L209" t="s">
        <v>313</v>
      </c>
      <c r="M209">
        <v>207</v>
      </c>
      <c r="N209">
        <v>7441.81</v>
      </c>
      <c r="O209" t="s">
        <v>314</v>
      </c>
      <c r="R209" t="s">
        <v>313</v>
      </c>
      <c r="S209">
        <v>2938.6729999999998</v>
      </c>
      <c r="T209" t="s">
        <v>315</v>
      </c>
      <c r="W209" t="s">
        <v>313</v>
      </c>
      <c r="X209">
        <v>555.15899999999999</v>
      </c>
      <c r="Y209" t="s">
        <v>316</v>
      </c>
      <c r="AB209" t="s">
        <v>313</v>
      </c>
      <c r="AC209">
        <v>1977.6010000000001</v>
      </c>
      <c r="AD209" t="s">
        <v>317</v>
      </c>
      <c r="AG209" t="s">
        <v>313</v>
      </c>
      <c r="AH209">
        <v>445.91300000000001</v>
      </c>
      <c r="AI209" t="s">
        <v>318</v>
      </c>
      <c r="AL209" t="s">
        <v>313</v>
      </c>
      <c r="AM209">
        <v>0</v>
      </c>
      <c r="AN209" t="s">
        <v>319</v>
      </c>
      <c r="AO209">
        <v>100</v>
      </c>
      <c r="AP209">
        <v>2070.712</v>
      </c>
      <c r="AQ209" t="s">
        <v>319</v>
      </c>
      <c r="AR209">
        <v>230.994</v>
      </c>
      <c r="AS209" t="s">
        <v>402</v>
      </c>
      <c r="AV209" t="s">
        <v>313</v>
      </c>
      <c r="AW209">
        <v>1465.7470000000001</v>
      </c>
      <c r="AX209" t="s">
        <v>341</v>
      </c>
      <c r="BA209" t="s">
        <v>313</v>
      </c>
      <c r="BB209">
        <v>855.97900000000004</v>
      </c>
      <c r="BC209" t="s">
        <v>322</v>
      </c>
      <c r="BF209" t="s">
        <v>313</v>
      </c>
      <c r="BG209">
        <v>55.377000000000002</v>
      </c>
      <c r="BH209" t="s">
        <v>1595</v>
      </c>
      <c r="BK209" t="s">
        <v>313</v>
      </c>
      <c r="BL209">
        <v>196.803</v>
      </c>
      <c r="BM209" t="s">
        <v>441</v>
      </c>
      <c r="BP209" t="s">
        <v>313</v>
      </c>
      <c r="BQ209">
        <v>101.429</v>
      </c>
      <c r="BR209" t="s">
        <v>374</v>
      </c>
      <c r="BU209" t="s">
        <v>313</v>
      </c>
      <c r="BV209">
        <v>117.363</v>
      </c>
      <c r="BW209" t="s">
        <v>1596</v>
      </c>
      <c r="BZ209" t="s">
        <v>313</v>
      </c>
      <c r="CA209">
        <v>0</v>
      </c>
      <c r="CB209" t="s">
        <v>426</v>
      </c>
      <c r="CC209">
        <v>6.6379999999999999</v>
      </c>
      <c r="CD209">
        <v>137.44800000000001</v>
      </c>
      <c r="CE209" t="s">
        <v>426</v>
      </c>
      <c r="CF209">
        <v>854.08500000000004</v>
      </c>
      <c r="CG209" t="s">
        <v>328</v>
      </c>
      <c r="CJ209" t="s">
        <v>313</v>
      </c>
      <c r="CK209">
        <v>426.49099999999999</v>
      </c>
      <c r="CL209" t="s">
        <v>328</v>
      </c>
      <c r="CO209" t="s">
        <v>313</v>
      </c>
      <c r="CP209">
        <v>0</v>
      </c>
      <c r="CQ209" t="s">
        <v>435</v>
      </c>
      <c r="CR209">
        <v>93.534000000000006</v>
      </c>
      <c r="CS209">
        <v>1936.8219999999999</v>
      </c>
      <c r="CT209" t="s">
        <v>435</v>
      </c>
      <c r="CU209">
        <v>521.93600000000004</v>
      </c>
      <c r="CV209" t="s">
        <v>313</v>
      </c>
      <c r="CY209" t="s">
        <v>313</v>
      </c>
      <c r="CZ209">
        <v>136.13200000000001</v>
      </c>
      <c r="DA209" t="s">
        <v>313</v>
      </c>
      <c r="DD209" t="s">
        <v>313</v>
      </c>
      <c r="DE209">
        <v>1993.865</v>
      </c>
      <c r="DF209" t="s">
        <v>330</v>
      </c>
      <c r="DI209" t="s">
        <v>313</v>
      </c>
      <c r="DJ209">
        <v>195.041</v>
      </c>
      <c r="DK209" t="s">
        <v>306</v>
      </c>
      <c r="DN209" t="s">
        <v>313</v>
      </c>
      <c r="DO209">
        <v>1571.7760000000001</v>
      </c>
      <c r="DP209" t="s">
        <v>321</v>
      </c>
      <c r="DS209" t="s">
        <v>313</v>
      </c>
      <c r="DT209">
        <v>198.38300000000001</v>
      </c>
      <c r="DU209" t="s">
        <v>332</v>
      </c>
      <c r="DX209" t="s">
        <v>313</v>
      </c>
      <c r="DY209">
        <v>699.45500000000004</v>
      </c>
      <c r="DZ209" t="s">
        <v>328</v>
      </c>
      <c r="EC209" t="s">
        <v>313</v>
      </c>
      <c r="ED209">
        <v>4770.6329999999998</v>
      </c>
      <c r="EE209" t="s">
        <v>306</v>
      </c>
      <c r="EH209" t="s">
        <v>313</v>
      </c>
      <c r="EI209">
        <v>100.616</v>
      </c>
      <c r="EJ209" t="s">
        <v>333</v>
      </c>
      <c r="EM209" t="s">
        <v>313</v>
      </c>
      <c r="EN209">
        <v>4024.5639999999999</v>
      </c>
      <c r="EO209" t="s">
        <v>394</v>
      </c>
      <c r="ER209" t="s">
        <v>313</v>
      </c>
      <c r="ES209">
        <v>22.678999999999998</v>
      </c>
      <c r="ET209" t="s">
        <v>313</v>
      </c>
      <c r="EW209" t="s">
        <v>313</v>
      </c>
      <c r="EX209">
        <v>450.98099999999999</v>
      </c>
      <c r="EY209" t="s">
        <v>313</v>
      </c>
      <c r="FB209" t="s">
        <v>313</v>
      </c>
      <c r="FC209">
        <v>4333.7870000000003</v>
      </c>
      <c r="FD209" t="s">
        <v>335</v>
      </c>
      <c r="FG209" t="s">
        <v>313</v>
      </c>
      <c r="FH209">
        <v>3926.6149999999998</v>
      </c>
      <c r="FI209" t="s">
        <v>328</v>
      </c>
      <c r="FL209" t="s">
        <v>313</v>
      </c>
      <c r="FM209">
        <v>76.102999999999994</v>
      </c>
      <c r="FN209" t="s">
        <v>328</v>
      </c>
      <c r="FQ209" t="s">
        <v>313</v>
      </c>
      <c r="FR209">
        <v>2016.0039999999999</v>
      </c>
      <c r="FS209" t="s">
        <v>341</v>
      </c>
      <c r="FV209" t="s">
        <v>313</v>
      </c>
      <c r="FW209">
        <v>2.9710000000000001</v>
      </c>
      <c r="FX209" t="s">
        <v>328</v>
      </c>
      <c r="GA209" t="s">
        <v>313</v>
      </c>
      <c r="GB209">
        <v>601.55999999999995</v>
      </c>
      <c r="GC209" t="s">
        <v>395</v>
      </c>
      <c r="GF209" t="s">
        <v>313</v>
      </c>
      <c r="GG209">
        <v>7306.8270000000002</v>
      </c>
      <c r="GH209" t="s">
        <v>328</v>
      </c>
      <c r="GK209" t="s">
        <v>313</v>
      </c>
      <c r="GL209">
        <v>1529.337</v>
      </c>
      <c r="GM209" t="s">
        <v>337</v>
      </c>
      <c r="GP209" t="s">
        <v>313</v>
      </c>
      <c r="GQ209">
        <v>175.435</v>
      </c>
      <c r="GR209" t="s">
        <v>338</v>
      </c>
      <c r="GU209" t="s">
        <v>313</v>
      </c>
      <c r="GV209">
        <v>0</v>
      </c>
      <c r="GW209" t="s">
        <v>313</v>
      </c>
      <c r="GX209">
        <v>6.4660000000000002</v>
      </c>
      <c r="GY209">
        <v>133.88999999999999</v>
      </c>
      <c r="GZ209" t="s">
        <v>313</v>
      </c>
      <c r="HA209">
        <v>15867.641</v>
      </c>
      <c r="HB209" t="s">
        <v>339</v>
      </c>
      <c r="HE209" t="s">
        <v>313</v>
      </c>
      <c r="HF209">
        <v>297.86700000000002</v>
      </c>
      <c r="HG209" t="s">
        <v>328</v>
      </c>
      <c r="HJ209" t="s">
        <v>313</v>
      </c>
      <c r="HK209">
        <v>374.30200000000002</v>
      </c>
      <c r="HL209" t="s">
        <v>328</v>
      </c>
      <c r="HO209" t="s">
        <v>313</v>
      </c>
      <c r="HP209">
        <v>1013.317</v>
      </c>
      <c r="HQ209" t="s">
        <v>328</v>
      </c>
      <c r="HT209" t="s">
        <v>313</v>
      </c>
      <c r="HU209">
        <v>15745.136</v>
      </c>
      <c r="HV209" t="s">
        <v>340</v>
      </c>
      <c r="HY209" t="s">
        <v>313</v>
      </c>
      <c r="HZ209">
        <v>854.08100000000002</v>
      </c>
      <c r="IA209" t="s">
        <v>327</v>
      </c>
      <c r="ID209" t="s">
        <v>313</v>
      </c>
      <c r="IE209">
        <v>198.416</v>
      </c>
      <c r="IF209" t="s">
        <v>306</v>
      </c>
      <c r="II209" t="s">
        <v>313</v>
      </c>
      <c r="IJ209">
        <v>224.38900000000001</v>
      </c>
      <c r="IK209" t="s">
        <v>2332</v>
      </c>
      <c r="IN209" t="s">
        <v>313</v>
      </c>
    </row>
    <row r="210" spans="1:248">
      <c r="A210">
        <v>203</v>
      </c>
      <c r="B210" t="s">
        <v>1693</v>
      </c>
      <c r="C210" t="s">
        <v>1694</v>
      </c>
      <c r="D210" t="s">
        <v>979</v>
      </c>
      <c r="E210" t="s">
        <v>1695</v>
      </c>
      <c r="F210" t="s">
        <v>1696</v>
      </c>
      <c r="G210" t="s">
        <v>522</v>
      </c>
      <c r="H210" t="s">
        <v>1471</v>
      </c>
      <c r="I210" t="s">
        <v>1697</v>
      </c>
      <c r="J210" t="s">
        <v>313</v>
      </c>
      <c r="K210" t="s">
        <v>313</v>
      </c>
      <c r="L210" t="s">
        <v>313</v>
      </c>
      <c r="M210">
        <v>208</v>
      </c>
      <c r="N210">
        <v>6750.6559999999999</v>
      </c>
      <c r="O210" t="s">
        <v>314</v>
      </c>
      <c r="R210" t="s">
        <v>313</v>
      </c>
      <c r="S210">
        <v>3879.127</v>
      </c>
      <c r="T210" t="s">
        <v>315</v>
      </c>
      <c r="W210" t="s">
        <v>313</v>
      </c>
      <c r="X210">
        <v>381.30200000000002</v>
      </c>
      <c r="Y210" t="s">
        <v>316</v>
      </c>
      <c r="AB210" t="s">
        <v>313</v>
      </c>
      <c r="AC210">
        <v>1333.175</v>
      </c>
      <c r="AD210" t="s">
        <v>317</v>
      </c>
      <c r="AG210" t="s">
        <v>313</v>
      </c>
      <c r="AH210">
        <v>2.004</v>
      </c>
      <c r="AI210" t="s">
        <v>401</v>
      </c>
      <c r="AL210" t="s">
        <v>313</v>
      </c>
      <c r="AM210">
        <v>0</v>
      </c>
      <c r="AN210" t="s">
        <v>319</v>
      </c>
      <c r="AO210">
        <v>100</v>
      </c>
      <c r="AP210">
        <v>3441.665</v>
      </c>
      <c r="AQ210" t="s">
        <v>319</v>
      </c>
      <c r="AR210">
        <v>1345.0530000000001</v>
      </c>
      <c r="AS210" t="s">
        <v>469</v>
      </c>
      <c r="AV210" t="s">
        <v>313</v>
      </c>
      <c r="AW210">
        <v>1529.4739999999999</v>
      </c>
      <c r="AX210" t="s">
        <v>354</v>
      </c>
      <c r="BA210" t="s">
        <v>313</v>
      </c>
      <c r="BB210">
        <v>838.06500000000005</v>
      </c>
      <c r="BC210" t="s">
        <v>322</v>
      </c>
      <c r="BF210" t="s">
        <v>313</v>
      </c>
      <c r="BG210">
        <v>209.886</v>
      </c>
      <c r="BH210" t="s">
        <v>969</v>
      </c>
      <c r="BK210" t="s">
        <v>313</v>
      </c>
      <c r="BL210">
        <v>305.21800000000002</v>
      </c>
      <c r="BM210" t="s">
        <v>404</v>
      </c>
      <c r="BP210" t="s">
        <v>313</v>
      </c>
      <c r="BQ210">
        <v>1120.615</v>
      </c>
      <c r="BR210" t="s">
        <v>325</v>
      </c>
      <c r="BU210" t="s">
        <v>313</v>
      </c>
      <c r="BV210">
        <v>530.18899999999996</v>
      </c>
      <c r="BW210" t="s">
        <v>413</v>
      </c>
      <c r="BZ210" t="s">
        <v>313</v>
      </c>
      <c r="CA210">
        <v>880.17399999999998</v>
      </c>
      <c r="CB210" t="s">
        <v>426</v>
      </c>
      <c r="CE210" t="s">
        <v>313</v>
      </c>
      <c r="CF210">
        <v>71.227999999999994</v>
      </c>
      <c r="CG210" t="s">
        <v>328</v>
      </c>
      <c r="CJ210" t="s">
        <v>313</v>
      </c>
      <c r="CK210">
        <v>0</v>
      </c>
      <c r="CL210" t="s">
        <v>328</v>
      </c>
      <c r="CM210">
        <v>0</v>
      </c>
      <c r="CN210">
        <v>5.0000000000000001E-3</v>
      </c>
      <c r="CO210" t="s">
        <v>328</v>
      </c>
      <c r="CP210">
        <v>253.90199999999999</v>
      </c>
      <c r="CQ210" t="s">
        <v>415</v>
      </c>
      <c r="CT210" t="s">
        <v>313</v>
      </c>
      <c r="CU210">
        <v>112.361</v>
      </c>
      <c r="CV210" t="s">
        <v>313</v>
      </c>
      <c r="CY210" t="s">
        <v>313</v>
      </c>
      <c r="CZ210">
        <v>443.036</v>
      </c>
      <c r="DA210" t="s">
        <v>313</v>
      </c>
      <c r="DD210" t="s">
        <v>313</v>
      </c>
      <c r="DE210">
        <v>1303.3679999999999</v>
      </c>
      <c r="DF210" t="s">
        <v>330</v>
      </c>
      <c r="DI210" t="s">
        <v>313</v>
      </c>
      <c r="DJ210">
        <v>1270.8399999999999</v>
      </c>
      <c r="DK210" t="s">
        <v>306</v>
      </c>
      <c r="DN210" t="s">
        <v>313</v>
      </c>
      <c r="DO210">
        <v>266.36799999999999</v>
      </c>
      <c r="DP210" t="s">
        <v>321</v>
      </c>
      <c r="DS210" t="s">
        <v>313</v>
      </c>
      <c r="DT210">
        <v>0</v>
      </c>
      <c r="DU210" t="s">
        <v>332</v>
      </c>
      <c r="DV210">
        <v>43.682000000000002</v>
      </c>
      <c r="DW210">
        <v>1503.4</v>
      </c>
      <c r="DX210" t="s">
        <v>332</v>
      </c>
      <c r="DY210">
        <v>1396.675</v>
      </c>
      <c r="DZ210" t="s">
        <v>328</v>
      </c>
      <c r="EC210" t="s">
        <v>313</v>
      </c>
      <c r="ED210">
        <v>4388.067</v>
      </c>
      <c r="EE210" t="s">
        <v>306</v>
      </c>
      <c r="EH210" t="s">
        <v>313</v>
      </c>
      <c r="EI210">
        <v>679.61500000000001</v>
      </c>
      <c r="EJ210" t="s">
        <v>364</v>
      </c>
      <c r="EM210" t="s">
        <v>313</v>
      </c>
      <c r="EN210">
        <v>2763.3409999999999</v>
      </c>
      <c r="EO210" t="s">
        <v>394</v>
      </c>
      <c r="ER210" t="s">
        <v>313</v>
      </c>
      <c r="ES210">
        <v>306.20499999999998</v>
      </c>
      <c r="ET210" t="s">
        <v>313</v>
      </c>
      <c r="EW210" t="s">
        <v>313</v>
      </c>
      <c r="EX210">
        <v>1604.8920000000001</v>
      </c>
      <c r="EY210" t="s">
        <v>313</v>
      </c>
      <c r="FB210" t="s">
        <v>313</v>
      </c>
      <c r="FC210">
        <v>3012.08</v>
      </c>
      <c r="FD210" t="s">
        <v>335</v>
      </c>
      <c r="FG210" t="s">
        <v>313</v>
      </c>
      <c r="FH210">
        <v>3934.3009999999999</v>
      </c>
      <c r="FI210" t="s">
        <v>328</v>
      </c>
      <c r="FL210" t="s">
        <v>313</v>
      </c>
      <c r="FM210">
        <v>62.296999999999997</v>
      </c>
      <c r="FN210" t="s">
        <v>328</v>
      </c>
      <c r="FQ210" t="s">
        <v>313</v>
      </c>
      <c r="FR210">
        <v>1213.3499999999999</v>
      </c>
      <c r="FS210" t="s">
        <v>306</v>
      </c>
      <c r="FV210" t="s">
        <v>313</v>
      </c>
      <c r="FW210">
        <v>189.86799999999999</v>
      </c>
      <c r="FX210" t="s">
        <v>328</v>
      </c>
      <c r="GA210" t="s">
        <v>313</v>
      </c>
      <c r="GB210">
        <v>775.09400000000005</v>
      </c>
      <c r="GC210" t="s">
        <v>395</v>
      </c>
      <c r="GF210" t="s">
        <v>313</v>
      </c>
      <c r="GG210">
        <v>8504.8080000000009</v>
      </c>
      <c r="GH210" t="s">
        <v>328</v>
      </c>
      <c r="GK210" t="s">
        <v>313</v>
      </c>
      <c r="GL210">
        <v>1324.655</v>
      </c>
      <c r="GM210" t="s">
        <v>416</v>
      </c>
      <c r="GP210" t="s">
        <v>313</v>
      </c>
      <c r="GQ210">
        <v>810.1</v>
      </c>
      <c r="GR210" t="s">
        <v>417</v>
      </c>
      <c r="GU210" t="s">
        <v>313</v>
      </c>
      <c r="GV210">
        <v>0</v>
      </c>
      <c r="GW210" t="s">
        <v>313</v>
      </c>
      <c r="GX210">
        <v>100</v>
      </c>
      <c r="GY210">
        <v>3441.6610000000001</v>
      </c>
      <c r="GZ210" t="s">
        <v>313</v>
      </c>
      <c r="HA210">
        <v>14942.107</v>
      </c>
      <c r="HB210" t="s">
        <v>339</v>
      </c>
      <c r="HE210" t="s">
        <v>313</v>
      </c>
      <c r="HF210">
        <v>1201.616</v>
      </c>
      <c r="HG210" t="s">
        <v>328</v>
      </c>
      <c r="HJ210" t="s">
        <v>313</v>
      </c>
      <c r="HK210">
        <v>1287.153</v>
      </c>
      <c r="HL210" t="s">
        <v>328</v>
      </c>
      <c r="HO210" t="s">
        <v>313</v>
      </c>
      <c r="HP210">
        <v>126.78400000000001</v>
      </c>
      <c r="HQ210" t="s">
        <v>328</v>
      </c>
      <c r="HT210" t="s">
        <v>313</v>
      </c>
      <c r="HU210">
        <v>16105.388000000001</v>
      </c>
      <c r="HV210" t="s">
        <v>340</v>
      </c>
      <c r="HY210" t="s">
        <v>313</v>
      </c>
      <c r="HZ210">
        <v>1595.375</v>
      </c>
      <c r="IA210" t="s">
        <v>327</v>
      </c>
      <c r="ID210" t="s">
        <v>313</v>
      </c>
      <c r="IE210">
        <v>36.570999999999998</v>
      </c>
      <c r="IF210" t="s">
        <v>306</v>
      </c>
      <c r="II210" t="s">
        <v>313</v>
      </c>
      <c r="IJ210">
        <v>56.029000000000003</v>
      </c>
      <c r="IK210" t="s">
        <v>2332</v>
      </c>
      <c r="IN210" t="s">
        <v>313</v>
      </c>
    </row>
    <row r="211" spans="1:248">
      <c r="A211">
        <v>204</v>
      </c>
      <c r="B211" t="s">
        <v>1698</v>
      </c>
      <c r="C211" t="s">
        <v>1699</v>
      </c>
      <c r="D211" t="s">
        <v>1700</v>
      </c>
      <c r="E211" t="s">
        <v>1701</v>
      </c>
      <c r="F211" t="s">
        <v>1702</v>
      </c>
      <c r="G211" t="s">
        <v>522</v>
      </c>
      <c r="H211" t="s">
        <v>1475</v>
      </c>
      <c r="I211" t="s">
        <v>313</v>
      </c>
      <c r="J211" t="s">
        <v>313</v>
      </c>
      <c r="K211" t="s">
        <v>346</v>
      </c>
      <c r="L211" t="s">
        <v>313</v>
      </c>
      <c r="M211">
        <v>209</v>
      </c>
      <c r="N211">
        <v>9491.9</v>
      </c>
      <c r="O211" t="s">
        <v>314</v>
      </c>
      <c r="R211" t="s">
        <v>313</v>
      </c>
      <c r="S211">
        <v>632.83399999999995</v>
      </c>
      <c r="T211" t="s">
        <v>410</v>
      </c>
      <c r="W211" t="s">
        <v>313</v>
      </c>
      <c r="X211">
        <v>0</v>
      </c>
      <c r="Y211" t="s">
        <v>316</v>
      </c>
      <c r="Z211">
        <v>100</v>
      </c>
      <c r="AA211">
        <v>3686.3560000000002</v>
      </c>
      <c r="AB211" t="s">
        <v>316</v>
      </c>
      <c r="AC211">
        <v>4745.4030000000002</v>
      </c>
      <c r="AD211" t="s">
        <v>317</v>
      </c>
      <c r="AG211" t="s">
        <v>313</v>
      </c>
      <c r="AH211">
        <v>540.50099999999998</v>
      </c>
      <c r="AI211" t="s">
        <v>525</v>
      </c>
      <c r="AL211" t="s">
        <v>313</v>
      </c>
      <c r="AM211">
        <v>1130.9059999999999</v>
      </c>
      <c r="AN211" t="s">
        <v>319</v>
      </c>
      <c r="AQ211" t="s">
        <v>313</v>
      </c>
      <c r="AR211">
        <v>2291.886</v>
      </c>
      <c r="AS211" t="s">
        <v>320</v>
      </c>
      <c r="AV211" t="s">
        <v>313</v>
      </c>
      <c r="AW211">
        <v>1337.0820000000001</v>
      </c>
      <c r="AX211" t="s">
        <v>366</v>
      </c>
      <c r="BA211" t="s">
        <v>313</v>
      </c>
      <c r="BB211">
        <v>611.88900000000001</v>
      </c>
      <c r="BC211" t="s">
        <v>322</v>
      </c>
      <c r="BF211" t="s">
        <v>313</v>
      </c>
      <c r="BG211">
        <v>62.822000000000003</v>
      </c>
      <c r="BH211" t="s">
        <v>1633</v>
      </c>
      <c r="BK211" t="s">
        <v>313</v>
      </c>
      <c r="BL211">
        <v>3423.4209999999998</v>
      </c>
      <c r="BM211" t="s">
        <v>449</v>
      </c>
      <c r="BP211" t="s">
        <v>313</v>
      </c>
      <c r="BQ211">
        <v>3749.5140000000001</v>
      </c>
      <c r="BR211" t="s">
        <v>425</v>
      </c>
      <c r="BU211" t="s">
        <v>313</v>
      </c>
      <c r="BV211">
        <v>3341.0709999999999</v>
      </c>
      <c r="BW211" t="s">
        <v>509</v>
      </c>
      <c r="BZ211" t="s">
        <v>313</v>
      </c>
      <c r="CA211">
        <v>632.78599999999994</v>
      </c>
      <c r="CB211" t="s">
        <v>414</v>
      </c>
      <c r="CE211" t="s">
        <v>313</v>
      </c>
      <c r="CF211">
        <v>422.2</v>
      </c>
      <c r="CG211" t="s">
        <v>328</v>
      </c>
      <c r="CJ211" t="s">
        <v>313</v>
      </c>
      <c r="CK211">
        <v>3424.232</v>
      </c>
      <c r="CL211" t="s">
        <v>328</v>
      </c>
      <c r="CO211" t="s">
        <v>313</v>
      </c>
      <c r="CP211">
        <v>1842.2919999999999</v>
      </c>
      <c r="CQ211" t="s">
        <v>593</v>
      </c>
      <c r="CT211" t="s">
        <v>313</v>
      </c>
      <c r="CU211">
        <v>3155.49</v>
      </c>
      <c r="CV211" t="s">
        <v>313</v>
      </c>
      <c r="CY211" t="s">
        <v>313</v>
      </c>
      <c r="CZ211">
        <v>3153.5219999999999</v>
      </c>
      <c r="DA211" t="s">
        <v>313</v>
      </c>
      <c r="DD211" t="s">
        <v>313</v>
      </c>
      <c r="DE211">
        <v>641.65099999999995</v>
      </c>
      <c r="DF211" t="s">
        <v>330</v>
      </c>
      <c r="DI211" t="s">
        <v>313</v>
      </c>
      <c r="DJ211">
        <v>3725.9270000000001</v>
      </c>
      <c r="DK211" t="s">
        <v>306</v>
      </c>
      <c r="DN211" t="s">
        <v>313</v>
      </c>
      <c r="DO211">
        <v>1548.6959999999999</v>
      </c>
      <c r="DP211" t="s">
        <v>366</v>
      </c>
      <c r="DS211" t="s">
        <v>313</v>
      </c>
      <c r="DT211">
        <v>0</v>
      </c>
      <c r="DU211" t="s">
        <v>332</v>
      </c>
      <c r="DV211">
        <v>100</v>
      </c>
      <c r="DW211">
        <v>3686.3560000000002</v>
      </c>
      <c r="DX211" t="s">
        <v>332</v>
      </c>
      <c r="DY211">
        <v>3983.1750000000002</v>
      </c>
      <c r="DZ211" t="s">
        <v>328</v>
      </c>
      <c r="EC211" t="s">
        <v>313</v>
      </c>
      <c r="ED211">
        <v>7684.7510000000002</v>
      </c>
      <c r="EE211" t="s">
        <v>306</v>
      </c>
      <c r="EH211" t="s">
        <v>313</v>
      </c>
      <c r="EI211">
        <v>254.601</v>
      </c>
      <c r="EJ211" t="s">
        <v>333</v>
      </c>
      <c r="EM211" t="s">
        <v>313</v>
      </c>
      <c r="EN211">
        <v>2742.8879999999999</v>
      </c>
      <c r="EO211" t="s">
        <v>394</v>
      </c>
      <c r="ER211" t="s">
        <v>313</v>
      </c>
      <c r="ES211">
        <v>1768.328</v>
      </c>
      <c r="ET211" t="s">
        <v>313</v>
      </c>
      <c r="EW211" t="s">
        <v>313</v>
      </c>
      <c r="EX211">
        <v>3778.8470000000002</v>
      </c>
      <c r="EY211" t="s">
        <v>313</v>
      </c>
      <c r="FB211" t="s">
        <v>313</v>
      </c>
      <c r="FC211">
        <v>2875.0909999999999</v>
      </c>
      <c r="FD211" t="s">
        <v>335</v>
      </c>
      <c r="FG211" t="s">
        <v>313</v>
      </c>
      <c r="FH211">
        <v>7467.6239999999998</v>
      </c>
      <c r="FI211" t="s">
        <v>328</v>
      </c>
      <c r="FL211" t="s">
        <v>313</v>
      </c>
      <c r="FM211">
        <v>824.28599999999994</v>
      </c>
      <c r="FN211" t="s">
        <v>328</v>
      </c>
      <c r="FQ211" t="s">
        <v>313</v>
      </c>
      <c r="FR211">
        <v>602.35599999999999</v>
      </c>
      <c r="FS211" t="s">
        <v>360</v>
      </c>
      <c r="FV211" t="s">
        <v>313</v>
      </c>
      <c r="FW211">
        <v>1866.444</v>
      </c>
      <c r="FX211" t="s">
        <v>328</v>
      </c>
      <c r="GA211" t="s">
        <v>313</v>
      </c>
      <c r="GB211">
        <v>3996.3580000000002</v>
      </c>
      <c r="GC211" t="s">
        <v>395</v>
      </c>
      <c r="GF211" t="s">
        <v>313</v>
      </c>
      <c r="GG211">
        <v>8656.527</v>
      </c>
      <c r="GH211" t="s">
        <v>328</v>
      </c>
      <c r="GK211" t="s">
        <v>313</v>
      </c>
      <c r="GL211">
        <v>633.51599999999996</v>
      </c>
      <c r="GM211" t="s">
        <v>416</v>
      </c>
      <c r="GP211" t="s">
        <v>313</v>
      </c>
      <c r="GQ211">
        <v>3386.069</v>
      </c>
      <c r="GR211" t="s">
        <v>417</v>
      </c>
      <c r="GU211" t="s">
        <v>313</v>
      </c>
      <c r="GV211">
        <v>1139.5840000000001</v>
      </c>
      <c r="GW211" t="s">
        <v>313</v>
      </c>
      <c r="GZ211" t="s">
        <v>313</v>
      </c>
      <c r="HA211">
        <v>12057.038</v>
      </c>
      <c r="HB211" t="s">
        <v>339</v>
      </c>
      <c r="HE211" t="s">
        <v>313</v>
      </c>
      <c r="HF211">
        <v>1895.2170000000001</v>
      </c>
      <c r="HG211" t="s">
        <v>328</v>
      </c>
      <c r="HJ211" t="s">
        <v>313</v>
      </c>
      <c r="HK211">
        <v>3451.9360000000001</v>
      </c>
      <c r="HL211" t="s">
        <v>328</v>
      </c>
      <c r="HO211" t="s">
        <v>313</v>
      </c>
      <c r="HP211">
        <v>11.132</v>
      </c>
      <c r="HQ211" t="s">
        <v>328</v>
      </c>
      <c r="HT211" t="s">
        <v>313</v>
      </c>
      <c r="HU211">
        <v>19627.395</v>
      </c>
      <c r="HV211" t="s">
        <v>340</v>
      </c>
      <c r="HY211" t="s">
        <v>313</v>
      </c>
      <c r="HZ211">
        <v>3154.402</v>
      </c>
      <c r="IA211" t="s">
        <v>531</v>
      </c>
      <c r="ID211" t="s">
        <v>313</v>
      </c>
      <c r="IE211">
        <v>3287.7860000000001</v>
      </c>
      <c r="IF211" t="s">
        <v>306</v>
      </c>
      <c r="II211" t="s">
        <v>313</v>
      </c>
      <c r="IJ211">
        <v>312.77</v>
      </c>
      <c r="IK211" t="s">
        <v>2332</v>
      </c>
      <c r="IN211" t="s">
        <v>313</v>
      </c>
    </row>
    <row r="212" spans="1:248">
      <c r="A212">
        <v>206</v>
      </c>
      <c r="B212" t="s">
        <v>1703</v>
      </c>
      <c r="C212" t="s">
        <v>1704</v>
      </c>
      <c r="D212" t="s">
        <v>1619</v>
      </c>
      <c r="E212" t="s">
        <v>1705</v>
      </c>
      <c r="F212" t="s">
        <v>1706</v>
      </c>
      <c r="G212" t="s">
        <v>522</v>
      </c>
      <c r="H212" t="s">
        <v>1486</v>
      </c>
      <c r="I212" t="s">
        <v>313</v>
      </c>
      <c r="J212" t="s">
        <v>313</v>
      </c>
      <c r="K212" t="s">
        <v>346</v>
      </c>
      <c r="L212" t="s">
        <v>346</v>
      </c>
      <c r="M212">
        <v>210</v>
      </c>
      <c r="N212">
        <v>11243.794</v>
      </c>
      <c r="O212" t="s">
        <v>314</v>
      </c>
      <c r="R212" t="s">
        <v>313</v>
      </c>
      <c r="S212">
        <v>922.92399999999998</v>
      </c>
      <c r="T212" t="s">
        <v>315</v>
      </c>
      <c r="W212" t="s">
        <v>313</v>
      </c>
      <c r="X212">
        <v>0</v>
      </c>
      <c r="Y212" t="s">
        <v>316</v>
      </c>
      <c r="Z212">
        <v>100</v>
      </c>
      <c r="AA212">
        <v>2272.34</v>
      </c>
      <c r="AB212" t="s">
        <v>316</v>
      </c>
      <c r="AC212">
        <v>5981.1760000000004</v>
      </c>
      <c r="AD212" t="s">
        <v>317</v>
      </c>
      <c r="AG212" t="s">
        <v>313</v>
      </c>
      <c r="AH212">
        <v>3719.0390000000002</v>
      </c>
      <c r="AI212" t="s">
        <v>318</v>
      </c>
      <c r="AL212" t="s">
        <v>313</v>
      </c>
      <c r="AM212">
        <v>599.351</v>
      </c>
      <c r="AN212" t="s">
        <v>319</v>
      </c>
      <c r="AQ212" t="s">
        <v>313</v>
      </c>
      <c r="AR212">
        <v>1914.0840000000001</v>
      </c>
      <c r="AS212" t="s">
        <v>616</v>
      </c>
      <c r="AV212" t="s">
        <v>313</v>
      </c>
      <c r="AW212">
        <v>272.26600000000002</v>
      </c>
      <c r="AX212" t="s">
        <v>306</v>
      </c>
      <c r="BA212" t="s">
        <v>313</v>
      </c>
      <c r="BB212">
        <v>223.71199999999999</v>
      </c>
      <c r="BC212" t="s">
        <v>322</v>
      </c>
      <c r="BF212" t="s">
        <v>313</v>
      </c>
      <c r="BG212">
        <v>38.487000000000002</v>
      </c>
      <c r="BH212" t="s">
        <v>1651</v>
      </c>
      <c r="BK212" t="s">
        <v>313</v>
      </c>
      <c r="BL212">
        <v>1642.21</v>
      </c>
      <c r="BM212" t="s">
        <v>540</v>
      </c>
      <c r="BP212" t="s">
        <v>313</v>
      </c>
      <c r="BQ212">
        <v>4056.7539999999999</v>
      </c>
      <c r="BR212" t="s">
        <v>374</v>
      </c>
      <c r="BU212" t="s">
        <v>313</v>
      </c>
      <c r="BV212">
        <v>1270.192</v>
      </c>
      <c r="BW212" t="s">
        <v>541</v>
      </c>
      <c r="BZ212" t="s">
        <v>313</v>
      </c>
      <c r="CA212">
        <v>1895.1759999999999</v>
      </c>
      <c r="CB212" t="s">
        <v>542</v>
      </c>
      <c r="CE212" t="s">
        <v>313</v>
      </c>
      <c r="CF212">
        <v>223.48500000000001</v>
      </c>
      <c r="CG212" t="s">
        <v>328</v>
      </c>
      <c r="CJ212" t="s">
        <v>313</v>
      </c>
      <c r="CK212">
        <v>1190.3240000000001</v>
      </c>
      <c r="CL212" t="s">
        <v>328</v>
      </c>
      <c r="CO212" t="s">
        <v>313</v>
      </c>
      <c r="CP212">
        <v>1080.498</v>
      </c>
      <c r="CQ212" t="s">
        <v>1449</v>
      </c>
      <c r="CT212" t="s">
        <v>313</v>
      </c>
      <c r="CU212">
        <v>818.47799999999995</v>
      </c>
      <c r="CV212" t="s">
        <v>313</v>
      </c>
      <c r="CY212" t="s">
        <v>313</v>
      </c>
      <c r="CZ212">
        <v>3699.6840000000002</v>
      </c>
      <c r="DA212" t="s">
        <v>313</v>
      </c>
      <c r="DD212" t="s">
        <v>313</v>
      </c>
      <c r="DE212">
        <v>372.02100000000002</v>
      </c>
      <c r="DF212" t="s">
        <v>347</v>
      </c>
      <c r="DI212" t="s">
        <v>313</v>
      </c>
      <c r="DJ212">
        <v>3930.627</v>
      </c>
      <c r="DK212" t="s">
        <v>341</v>
      </c>
      <c r="DN212" t="s">
        <v>313</v>
      </c>
      <c r="DO212">
        <v>160.80199999999999</v>
      </c>
      <c r="DP212" t="s">
        <v>418</v>
      </c>
      <c r="DS212" t="s">
        <v>313</v>
      </c>
      <c r="DT212">
        <v>0</v>
      </c>
      <c r="DU212" t="s">
        <v>332</v>
      </c>
      <c r="DV212">
        <v>100</v>
      </c>
      <c r="DW212">
        <v>2272.34</v>
      </c>
      <c r="DX212" t="s">
        <v>332</v>
      </c>
      <c r="DY212">
        <v>3012.0810000000001</v>
      </c>
      <c r="DZ212" t="s">
        <v>328</v>
      </c>
      <c r="EC212" t="s">
        <v>313</v>
      </c>
      <c r="ED212">
        <v>7358.7839999999997</v>
      </c>
      <c r="EE212" t="s">
        <v>306</v>
      </c>
      <c r="EH212" t="s">
        <v>313</v>
      </c>
      <c r="EI212">
        <v>569.19799999999998</v>
      </c>
      <c r="EJ212" t="s">
        <v>333</v>
      </c>
      <c r="EM212" t="s">
        <v>313</v>
      </c>
      <c r="EN212">
        <v>1105.172</v>
      </c>
      <c r="EO212" t="s">
        <v>494</v>
      </c>
      <c r="ER212" t="s">
        <v>313</v>
      </c>
      <c r="ES212">
        <v>2048.817</v>
      </c>
      <c r="ET212" t="s">
        <v>313</v>
      </c>
      <c r="EW212" t="s">
        <v>313</v>
      </c>
      <c r="EX212">
        <v>3601.5619999999999</v>
      </c>
      <c r="EY212" t="s">
        <v>313</v>
      </c>
      <c r="FB212" t="s">
        <v>313</v>
      </c>
      <c r="FC212">
        <v>5452.049</v>
      </c>
      <c r="FD212" t="s">
        <v>376</v>
      </c>
      <c r="FG212" t="s">
        <v>313</v>
      </c>
      <c r="FH212">
        <v>7032.2039999999997</v>
      </c>
      <c r="FI212" t="s">
        <v>328</v>
      </c>
      <c r="FL212" t="s">
        <v>313</v>
      </c>
      <c r="FM212">
        <v>25.542999999999999</v>
      </c>
      <c r="FN212" t="s">
        <v>328</v>
      </c>
      <c r="FQ212" t="s">
        <v>313</v>
      </c>
      <c r="FR212">
        <v>3488.5949999999998</v>
      </c>
      <c r="FS212" t="s">
        <v>349</v>
      </c>
      <c r="FV212" t="s">
        <v>313</v>
      </c>
      <c r="FW212">
        <v>696.09299999999996</v>
      </c>
      <c r="FX212" t="s">
        <v>328</v>
      </c>
      <c r="GA212" t="s">
        <v>313</v>
      </c>
      <c r="GB212">
        <v>1886.1410000000001</v>
      </c>
      <c r="GC212" t="s">
        <v>529</v>
      </c>
      <c r="GF212" t="s">
        <v>313</v>
      </c>
      <c r="GG212">
        <v>3210.107</v>
      </c>
      <c r="GH212" t="s">
        <v>328</v>
      </c>
      <c r="GK212" t="s">
        <v>313</v>
      </c>
      <c r="GL212">
        <v>4121.2950000000001</v>
      </c>
      <c r="GM212" t="s">
        <v>337</v>
      </c>
      <c r="GP212" t="s">
        <v>313</v>
      </c>
      <c r="GQ212">
        <v>3685.0349999999999</v>
      </c>
      <c r="GR212" t="s">
        <v>685</v>
      </c>
      <c r="GU212" t="s">
        <v>313</v>
      </c>
      <c r="GV212">
        <v>611.34699999999998</v>
      </c>
      <c r="GW212" t="s">
        <v>313</v>
      </c>
      <c r="GZ212" t="s">
        <v>313</v>
      </c>
      <c r="HA212">
        <v>17614.881000000001</v>
      </c>
      <c r="HB212" t="s">
        <v>339</v>
      </c>
      <c r="HE212" t="s">
        <v>313</v>
      </c>
      <c r="HF212">
        <v>2000.903</v>
      </c>
      <c r="HG212" t="s">
        <v>328</v>
      </c>
      <c r="HJ212" t="s">
        <v>313</v>
      </c>
      <c r="HK212">
        <v>3760.2579999999998</v>
      </c>
      <c r="HL212" t="s">
        <v>328</v>
      </c>
      <c r="HO212" t="s">
        <v>313</v>
      </c>
      <c r="HP212">
        <v>375.048</v>
      </c>
      <c r="HQ212" t="s">
        <v>328</v>
      </c>
      <c r="HT212" t="s">
        <v>313</v>
      </c>
      <c r="HU212">
        <v>17100.07</v>
      </c>
      <c r="HV212" t="s">
        <v>340</v>
      </c>
      <c r="HY212" t="s">
        <v>313</v>
      </c>
      <c r="HZ212">
        <v>4453.4189999999999</v>
      </c>
      <c r="IA212" t="s">
        <v>327</v>
      </c>
      <c r="ID212" t="s">
        <v>313</v>
      </c>
      <c r="IE212">
        <v>3803.28</v>
      </c>
      <c r="IF212" t="s">
        <v>306</v>
      </c>
      <c r="II212" t="s">
        <v>313</v>
      </c>
      <c r="IJ212">
        <v>201.761</v>
      </c>
      <c r="IK212" t="s">
        <v>2332</v>
      </c>
      <c r="IN212" t="s">
        <v>313</v>
      </c>
    </row>
    <row r="213" spans="1:248">
      <c r="A213">
        <v>208</v>
      </c>
      <c r="B213" t="s">
        <v>1707</v>
      </c>
      <c r="C213" t="s">
        <v>1708</v>
      </c>
      <c r="D213" t="s">
        <v>1709</v>
      </c>
      <c r="E213" t="s">
        <v>1710</v>
      </c>
      <c r="F213" t="s">
        <v>1711</v>
      </c>
      <c r="G213" t="s">
        <v>311</v>
      </c>
      <c r="H213" t="s">
        <v>1712</v>
      </c>
      <c r="I213" t="s">
        <v>1713</v>
      </c>
      <c r="J213" t="s">
        <v>313</v>
      </c>
      <c r="K213" t="s">
        <v>313</v>
      </c>
      <c r="L213" t="s">
        <v>346</v>
      </c>
      <c r="M213">
        <v>211</v>
      </c>
      <c r="N213">
        <v>6159.9989999999998</v>
      </c>
      <c r="O213" t="s">
        <v>314</v>
      </c>
      <c r="R213" t="s">
        <v>313</v>
      </c>
      <c r="S213">
        <v>3352.721</v>
      </c>
      <c r="T213" t="s">
        <v>410</v>
      </c>
      <c r="W213" t="s">
        <v>313</v>
      </c>
      <c r="X213">
        <v>0</v>
      </c>
      <c r="Y213" t="s">
        <v>316</v>
      </c>
      <c r="Z213">
        <v>100</v>
      </c>
      <c r="AA213">
        <v>8357.7849999999999</v>
      </c>
      <c r="AB213" t="s">
        <v>316</v>
      </c>
      <c r="AC213">
        <v>1511.3330000000001</v>
      </c>
      <c r="AD213" t="s">
        <v>317</v>
      </c>
      <c r="AG213" t="s">
        <v>313</v>
      </c>
      <c r="AH213">
        <v>781.93100000000004</v>
      </c>
      <c r="AI213" t="s">
        <v>401</v>
      </c>
      <c r="AL213" t="s">
        <v>313</v>
      </c>
      <c r="AM213">
        <v>414.96600000000001</v>
      </c>
      <c r="AN213" t="s">
        <v>319</v>
      </c>
      <c r="AQ213" t="s">
        <v>313</v>
      </c>
      <c r="AR213">
        <v>5.1760000000000002</v>
      </c>
      <c r="AS213" t="s">
        <v>411</v>
      </c>
      <c r="AV213" t="s">
        <v>313</v>
      </c>
      <c r="AW213">
        <v>1888.115</v>
      </c>
      <c r="AX213" t="s">
        <v>349</v>
      </c>
      <c r="BA213" t="s">
        <v>313</v>
      </c>
      <c r="BB213">
        <v>107.226</v>
      </c>
      <c r="BC213" t="s">
        <v>322</v>
      </c>
      <c r="BF213" t="s">
        <v>313</v>
      </c>
      <c r="BG213">
        <v>5.0270000000000001</v>
      </c>
      <c r="BH213" t="s">
        <v>1408</v>
      </c>
      <c r="BK213" t="s">
        <v>313</v>
      </c>
      <c r="BL213">
        <v>1778.5640000000001</v>
      </c>
      <c r="BM213" t="s">
        <v>404</v>
      </c>
      <c r="BP213" t="s">
        <v>313</v>
      </c>
      <c r="BQ213">
        <v>2581.181</v>
      </c>
      <c r="BR213" t="s">
        <v>325</v>
      </c>
      <c r="BU213" t="s">
        <v>313</v>
      </c>
      <c r="BV213">
        <v>1937.1510000000001</v>
      </c>
      <c r="BW213" t="s">
        <v>413</v>
      </c>
      <c r="BZ213" t="s">
        <v>313</v>
      </c>
      <c r="CA213">
        <v>575.21100000000001</v>
      </c>
      <c r="CB213" t="s">
        <v>414</v>
      </c>
      <c r="CE213" t="s">
        <v>313</v>
      </c>
      <c r="CF213">
        <v>73.460999999999999</v>
      </c>
      <c r="CG213" t="s">
        <v>328</v>
      </c>
      <c r="CJ213" t="s">
        <v>313</v>
      </c>
      <c r="CK213">
        <v>307.90600000000001</v>
      </c>
      <c r="CL213" t="s">
        <v>328</v>
      </c>
      <c r="CO213" t="s">
        <v>313</v>
      </c>
      <c r="CP213">
        <v>1517.0609999999999</v>
      </c>
      <c r="CQ213" t="s">
        <v>415</v>
      </c>
      <c r="CT213" t="s">
        <v>313</v>
      </c>
      <c r="CU213">
        <v>465.34199999999998</v>
      </c>
      <c r="CV213" t="s">
        <v>313</v>
      </c>
      <c r="CY213" t="s">
        <v>313</v>
      </c>
      <c r="CZ213">
        <v>1788.626</v>
      </c>
      <c r="DA213" t="s">
        <v>313</v>
      </c>
      <c r="DD213" t="s">
        <v>313</v>
      </c>
      <c r="DE213">
        <v>1247.7629999999999</v>
      </c>
      <c r="DF213" t="s">
        <v>330</v>
      </c>
      <c r="DI213" t="s">
        <v>313</v>
      </c>
      <c r="DJ213">
        <v>2711.4830000000002</v>
      </c>
      <c r="DK213" t="s">
        <v>306</v>
      </c>
      <c r="DN213" t="s">
        <v>313</v>
      </c>
      <c r="DO213">
        <v>0</v>
      </c>
      <c r="DP213" t="s">
        <v>321</v>
      </c>
      <c r="DQ213">
        <v>22.036999999999999</v>
      </c>
      <c r="DR213">
        <v>1841.7919999999999</v>
      </c>
      <c r="DS213" t="s">
        <v>321</v>
      </c>
      <c r="DT213">
        <v>0</v>
      </c>
      <c r="DU213" t="s">
        <v>332</v>
      </c>
      <c r="DV213">
        <v>100</v>
      </c>
      <c r="DW213">
        <v>8357.7849999999999</v>
      </c>
      <c r="DX213" t="s">
        <v>332</v>
      </c>
      <c r="DY213">
        <v>1970.278</v>
      </c>
      <c r="DZ213" t="s">
        <v>328</v>
      </c>
      <c r="EC213" t="s">
        <v>313</v>
      </c>
      <c r="ED213">
        <v>4365.2529999999997</v>
      </c>
      <c r="EE213" t="s">
        <v>306</v>
      </c>
      <c r="EH213" t="s">
        <v>313</v>
      </c>
      <c r="EI213">
        <v>261.79000000000002</v>
      </c>
      <c r="EJ213" t="s">
        <v>333</v>
      </c>
      <c r="EM213" t="s">
        <v>313</v>
      </c>
      <c r="EN213">
        <v>1286.307</v>
      </c>
      <c r="EO213" t="s">
        <v>394</v>
      </c>
      <c r="ER213" t="s">
        <v>313</v>
      </c>
      <c r="ES213">
        <v>1424.51</v>
      </c>
      <c r="ET213" t="s">
        <v>313</v>
      </c>
      <c r="EW213" t="s">
        <v>313</v>
      </c>
      <c r="EX213">
        <v>3016.95</v>
      </c>
      <c r="EY213" t="s">
        <v>313</v>
      </c>
      <c r="FB213" t="s">
        <v>313</v>
      </c>
      <c r="FC213">
        <v>1589.8430000000001</v>
      </c>
      <c r="FD213" t="s">
        <v>335</v>
      </c>
      <c r="FG213" t="s">
        <v>313</v>
      </c>
      <c r="FH213">
        <v>4564.2190000000001</v>
      </c>
      <c r="FI213" t="s">
        <v>328</v>
      </c>
      <c r="FL213" t="s">
        <v>313</v>
      </c>
      <c r="FM213">
        <v>123.697</v>
      </c>
      <c r="FN213" t="s">
        <v>328</v>
      </c>
      <c r="FQ213" t="s">
        <v>313</v>
      </c>
      <c r="FR213">
        <v>1106.722</v>
      </c>
      <c r="FS213" t="s">
        <v>306</v>
      </c>
      <c r="FV213" t="s">
        <v>313</v>
      </c>
      <c r="FW213">
        <v>476.64699999999999</v>
      </c>
      <c r="FX213" t="s">
        <v>328</v>
      </c>
      <c r="GA213" t="s">
        <v>313</v>
      </c>
      <c r="GB213">
        <v>2238.3409999999999</v>
      </c>
      <c r="GC213" t="s">
        <v>395</v>
      </c>
      <c r="GF213" t="s">
        <v>313</v>
      </c>
      <c r="GG213">
        <v>9807.4519999999993</v>
      </c>
      <c r="GH213" t="s">
        <v>328</v>
      </c>
      <c r="GK213" t="s">
        <v>313</v>
      </c>
      <c r="GL213">
        <v>575.80799999999999</v>
      </c>
      <c r="GM213" t="s">
        <v>416</v>
      </c>
      <c r="GP213" t="s">
        <v>313</v>
      </c>
      <c r="GQ213">
        <v>2193.9349999999999</v>
      </c>
      <c r="GR213" t="s">
        <v>417</v>
      </c>
      <c r="GU213" t="s">
        <v>313</v>
      </c>
      <c r="GV213">
        <v>303.18400000000003</v>
      </c>
      <c r="GW213" t="s">
        <v>313</v>
      </c>
      <c r="GZ213" t="s">
        <v>313</v>
      </c>
      <c r="HA213">
        <v>13848.028</v>
      </c>
      <c r="HB213" t="s">
        <v>339</v>
      </c>
      <c r="HE213" t="s">
        <v>313</v>
      </c>
      <c r="HF213">
        <v>2096.8649999999998</v>
      </c>
      <c r="HG213" t="s">
        <v>328</v>
      </c>
      <c r="HJ213" t="s">
        <v>313</v>
      </c>
      <c r="HK213">
        <v>2685.7939999999999</v>
      </c>
      <c r="HL213" t="s">
        <v>328</v>
      </c>
      <c r="HO213" t="s">
        <v>313</v>
      </c>
      <c r="HP213">
        <v>35.805</v>
      </c>
      <c r="HQ213" t="s">
        <v>328</v>
      </c>
      <c r="HT213" t="s">
        <v>313</v>
      </c>
      <c r="HU213">
        <v>16771.371999999999</v>
      </c>
      <c r="HV213" t="s">
        <v>340</v>
      </c>
      <c r="HY213" t="s">
        <v>313</v>
      </c>
      <c r="HZ213">
        <v>2975.5839999999998</v>
      </c>
      <c r="IA213" t="s">
        <v>327</v>
      </c>
      <c r="ID213" t="s">
        <v>313</v>
      </c>
      <c r="IE213">
        <v>19.568000000000001</v>
      </c>
      <c r="IF213" t="s">
        <v>306</v>
      </c>
      <c r="II213" t="s">
        <v>313</v>
      </c>
      <c r="IJ213">
        <v>40.142000000000003</v>
      </c>
      <c r="IK213" t="s">
        <v>2332</v>
      </c>
      <c r="IN213" t="s">
        <v>313</v>
      </c>
    </row>
    <row r="214" spans="1:248">
      <c r="A214">
        <v>207</v>
      </c>
      <c r="B214" t="s">
        <v>1714</v>
      </c>
      <c r="C214" t="s">
        <v>1715</v>
      </c>
      <c r="D214" t="s">
        <v>1716</v>
      </c>
      <c r="E214" t="s">
        <v>1717</v>
      </c>
      <c r="F214" t="s">
        <v>1718</v>
      </c>
      <c r="G214" t="s">
        <v>522</v>
      </c>
      <c r="H214" t="s">
        <v>1491</v>
      </c>
      <c r="I214" t="s">
        <v>313</v>
      </c>
      <c r="J214" t="s">
        <v>313</v>
      </c>
      <c r="K214" t="s">
        <v>346</v>
      </c>
      <c r="L214" t="s">
        <v>313</v>
      </c>
      <c r="M214">
        <v>212</v>
      </c>
      <c r="N214">
        <v>13373.284</v>
      </c>
      <c r="O214" t="s">
        <v>314</v>
      </c>
      <c r="R214" t="s">
        <v>313</v>
      </c>
      <c r="S214">
        <v>672.20600000000002</v>
      </c>
      <c r="T214" t="s">
        <v>483</v>
      </c>
      <c r="W214" t="s">
        <v>313</v>
      </c>
      <c r="X214">
        <v>0</v>
      </c>
      <c r="Y214" t="s">
        <v>316</v>
      </c>
      <c r="Z214">
        <v>100</v>
      </c>
      <c r="AA214">
        <v>45647.758000000002</v>
      </c>
      <c r="AB214" t="s">
        <v>316</v>
      </c>
      <c r="AC214">
        <v>7881.585</v>
      </c>
      <c r="AD214" t="s">
        <v>317</v>
      </c>
      <c r="AG214" t="s">
        <v>313</v>
      </c>
      <c r="AH214">
        <v>2404.502</v>
      </c>
      <c r="AI214" t="s">
        <v>600</v>
      </c>
      <c r="AL214" t="s">
        <v>313</v>
      </c>
      <c r="AM214">
        <v>3454.2170000000001</v>
      </c>
      <c r="AN214" t="s">
        <v>319</v>
      </c>
      <c r="AQ214" t="s">
        <v>313</v>
      </c>
      <c r="AR214">
        <v>4598.1130000000003</v>
      </c>
      <c r="AS214" t="s">
        <v>526</v>
      </c>
      <c r="AV214" t="s">
        <v>313</v>
      </c>
      <c r="AW214">
        <v>4235.4250000000002</v>
      </c>
      <c r="AX214" t="s">
        <v>306</v>
      </c>
      <c r="BA214" t="s">
        <v>313</v>
      </c>
      <c r="BB214">
        <v>393.077</v>
      </c>
      <c r="BC214" t="s">
        <v>322</v>
      </c>
      <c r="BF214" t="s">
        <v>313</v>
      </c>
      <c r="BG214">
        <v>58.945999999999998</v>
      </c>
      <c r="BH214" t="s">
        <v>1719</v>
      </c>
      <c r="BK214" t="s">
        <v>313</v>
      </c>
      <c r="BL214">
        <v>4971.3590000000004</v>
      </c>
      <c r="BM214" t="s">
        <v>540</v>
      </c>
      <c r="BP214" t="s">
        <v>313</v>
      </c>
      <c r="BQ214">
        <v>5924.0169999999998</v>
      </c>
      <c r="BR214" t="s">
        <v>374</v>
      </c>
      <c r="BU214" t="s">
        <v>313</v>
      </c>
      <c r="BV214">
        <v>5131.5420000000004</v>
      </c>
      <c r="BW214" t="s">
        <v>602</v>
      </c>
      <c r="BZ214" t="s">
        <v>313</v>
      </c>
      <c r="CA214">
        <v>1998.55</v>
      </c>
      <c r="CB214" t="s">
        <v>561</v>
      </c>
      <c r="CE214" t="s">
        <v>313</v>
      </c>
      <c r="CF214">
        <v>391.59800000000001</v>
      </c>
      <c r="CG214" t="s">
        <v>328</v>
      </c>
      <c r="CJ214" t="s">
        <v>313</v>
      </c>
      <c r="CK214">
        <v>4816.0119999999997</v>
      </c>
      <c r="CL214" t="s">
        <v>328</v>
      </c>
      <c r="CO214" t="s">
        <v>313</v>
      </c>
      <c r="CP214">
        <v>1798.954</v>
      </c>
      <c r="CQ214" t="s">
        <v>528</v>
      </c>
      <c r="CT214" t="s">
        <v>313</v>
      </c>
      <c r="CU214">
        <v>3111.8130000000001</v>
      </c>
      <c r="CV214" t="s">
        <v>313</v>
      </c>
      <c r="CY214" t="s">
        <v>313</v>
      </c>
      <c r="CZ214">
        <v>5437.8190000000004</v>
      </c>
      <c r="DA214" t="s">
        <v>313</v>
      </c>
      <c r="DD214" t="s">
        <v>313</v>
      </c>
      <c r="DE214">
        <v>0</v>
      </c>
      <c r="DF214" t="s">
        <v>347</v>
      </c>
      <c r="DG214">
        <v>0</v>
      </c>
      <c r="DH214">
        <v>4.0000000000000001E-3</v>
      </c>
      <c r="DI214" t="s">
        <v>347</v>
      </c>
      <c r="DJ214">
        <v>5817.5460000000003</v>
      </c>
      <c r="DK214" t="s">
        <v>341</v>
      </c>
      <c r="DN214" t="s">
        <v>313</v>
      </c>
      <c r="DO214">
        <v>1567.201</v>
      </c>
      <c r="DP214" t="s">
        <v>418</v>
      </c>
      <c r="DS214" t="s">
        <v>313</v>
      </c>
      <c r="DT214">
        <v>0</v>
      </c>
      <c r="DU214" t="s">
        <v>332</v>
      </c>
      <c r="DV214">
        <v>98.808000000000007</v>
      </c>
      <c r="DW214">
        <v>45103.597000000002</v>
      </c>
      <c r="DX214" t="s">
        <v>332</v>
      </c>
      <c r="DY214">
        <v>5479.7839999999997</v>
      </c>
      <c r="DZ214" t="s">
        <v>328</v>
      </c>
      <c r="EC214" t="s">
        <v>313</v>
      </c>
      <c r="ED214">
        <v>10906.591</v>
      </c>
      <c r="EE214" t="s">
        <v>306</v>
      </c>
      <c r="EH214" t="s">
        <v>313</v>
      </c>
      <c r="EI214">
        <v>37.243000000000002</v>
      </c>
      <c r="EJ214" t="s">
        <v>333</v>
      </c>
      <c r="EM214" t="s">
        <v>313</v>
      </c>
      <c r="EN214">
        <v>5556.7139999999999</v>
      </c>
      <c r="EO214" t="s">
        <v>494</v>
      </c>
      <c r="ER214" t="s">
        <v>313</v>
      </c>
      <c r="ES214">
        <v>3698.1509999999998</v>
      </c>
      <c r="ET214" t="s">
        <v>313</v>
      </c>
      <c r="EW214" t="s">
        <v>313</v>
      </c>
      <c r="EX214">
        <v>5592.4930000000004</v>
      </c>
      <c r="EY214" t="s">
        <v>313</v>
      </c>
      <c r="FB214" t="s">
        <v>313</v>
      </c>
      <c r="FC214">
        <v>6161.4719999999998</v>
      </c>
      <c r="FD214" t="s">
        <v>306</v>
      </c>
      <c r="FG214" t="s">
        <v>313</v>
      </c>
      <c r="FH214">
        <v>10041.687</v>
      </c>
      <c r="FI214" t="s">
        <v>328</v>
      </c>
      <c r="FL214" t="s">
        <v>313</v>
      </c>
      <c r="FM214">
        <v>1842.171</v>
      </c>
      <c r="FN214" t="s">
        <v>328</v>
      </c>
      <c r="FQ214" t="s">
        <v>313</v>
      </c>
      <c r="FR214">
        <v>264.41199999999998</v>
      </c>
      <c r="FS214" t="s">
        <v>321</v>
      </c>
      <c r="FV214" t="s">
        <v>313</v>
      </c>
      <c r="FW214">
        <v>1517.902</v>
      </c>
      <c r="FX214" t="s">
        <v>328</v>
      </c>
      <c r="GA214" t="s">
        <v>313</v>
      </c>
      <c r="GB214">
        <v>5126.665</v>
      </c>
      <c r="GC214" t="s">
        <v>529</v>
      </c>
      <c r="GF214" t="s">
        <v>313</v>
      </c>
      <c r="GG214">
        <v>5619.5039999999999</v>
      </c>
      <c r="GH214" t="s">
        <v>328</v>
      </c>
      <c r="GK214" t="s">
        <v>313</v>
      </c>
      <c r="GL214">
        <v>4461.1030000000001</v>
      </c>
      <c r="GM214" t="s">
        <v>416</v>
      </c>
      <c r="GP214" t="s">
        <v>313</v>
      </c>
      <c r="GQ214">
        <v>5583.0020000000004</v>
      </c>
      <c r="GR214" t="s">
        <v>530</v>
      </c>
      <c r="GU214" t="s">
        <v>313</v>
      </c>
      <c r="GV214">
        <v>0</v>
      </c>
      <c r="GW214" t="s">
        <v>313</v>
      </c>
      <c r="GX214">
        <v>0</v>
      </c>
      <c r="GY214">
        <v>3.5000000000000003E-2</v>
      </c>
      <c r="GZ214" t="s">
        <v>313</v>
      </c>
      <c r="HA214">
        <v>13873.121999999999</v>
      </c>
      <c r="HB214" t="s">
        <v>339</v>
      </c>
      <c r="HE214" t="s">
        <v>313</v>
      </c>
      <c r="HF214">
        <v>2147.5619999999999</v>
      </c>
      <c r="HG214" t="s">
        <v>328</v>
      </c>
      <c r="HJ214" t="s">
        <v>313</v>
      </c>
      <c r="HK214">
        <v>5522.0410000000002</v>
      </c>
      <c r="HL214" t="s">
        <v>328</v>
      </c>
      <c r="HO214" t="s">
        <v>313</v>
      </c>
      <c r="HP214">
        <v>1082.3119999999999</v>
      </c>
      <c r="HQ214" t="s">
        <v>328</v>
      </c>
      <c r="HT214" t="s">
        <v>313</v>
      </c>
      <c r="HU214">
        <v>21291.343000000001</v>
      </c>
      <c r="HV214" t="s">
        <v>340</v>
      </c>
      <c r="HY214" t="s">
        <v>313</v>
      </c>
      <c r="HZ214">
        <v>1346.345</v>
      </c>
      <c r="IA214" t="s">
        <v>531</v>
      </c>
      <c r="ID214" t="s">
        <v>313</v>
      </c>
      <c r="IE214">
        <v>6014.2359999999999</v>
      </c>
      <c r="IF214" t="s">
        <v>306</v>
      </c>
      <c r="II214" t="s">
        <v>313</v>
      </c>
      <c r="IJ214">
        <v>0</v>
      </c>
      <c r="IK214" t="s">
        <v>2332</v>
      </c>
      <c r="IL214">
        <v>13.686999999999999</v>
      </c>
      <c r="IM214">
        <v>6248.0159999999996</v>
      </c>
      <c r="IN214" t="s">
        <v>2332</v>
      </c>
    </row>
    <row r="215" spans="1:248">
      <c r="A215">
        <v>211</v>
      </c>
      <c r="B215" t="s">
        <v>1720</v>
      </c>
      <c r="C215" t="s">
        <v>1721</v>
      </c>
      <c r="D215" t="s">
        <v>1619</v>
      </c>
      <c r="E215" t="s">
        <v>1722</v>
      </c>
      <c r="F215" t="s">
        <v>1723</v>
      </c>
      <c r="G215" t="s">
        <v>522</v>
      </c>
      <c r="H215" t="s">
        <v>1724</v>
      </c>
      <c r="I215" t="s">
        <v>313</v>
      </c>
      <c r="J215" t="s">
        <v>313</v>
      </c>
      <c r="K215" t="s">
        <v>346</v>
      </c>
      <c r="L215" t="s">
        <v>346</v>
      </c>
      <c r="M215">
        <v>213</v>
      </c>
      <c r="N215">
        <v>9734.6579999999994</v>
      </c>
      <c r="O215" t="s">
        <v>314</v>
      </c>
      <c r="R215" t="s">
        <v>313</v>
      </c>
      <c r="S215">
        <v>1570.412</v>
      </c>
      <c r="T215" t="s">
        <v>410</v>
      </c>
      <c r="W215" t="s">
        <v>313</v>
      </c>
      <c r="X215">
        <v>0</v>
      </c>
      <c r="Y215" t="s">
        <v>316</v>
      </c>
      <c r="Z215">
        <v>75.697999999999993</v>
      </c>
      <c r="AA215">
        <v>1744.338</v>
      </c>
      <c r="AB215" t="s">
        <v>316</v>
      </c>
      <c r="AC215">
        <v>4567.5460000000003</v>
      </c>
      <c r="AD215" t="s">
        <v>317</v>
      </c>
      <c r="AG215" t="s">
        <v>313</v>
      </c>
      <c r="AH215">
        <v>649.04700000000003</v>
      </c>
      <c r="AI215" t="s">
        <v>525</v>
      </c>
      <c r="AL215" t="s">
        <v>313</v>
      </c>
      <c r="AM215">
        <v>0</v>
      </c>
      <c r="AN215" t="s">
        <v>319</v>
      </c>
      <c r="AO215">
        <v>24.302</v>
      </c>
      <c r="AP215">
        <v>559.99699999999996</v>
      </c>
      <c r="AQ215" t="s">
        <v>319</v>
      </c>
      <c r="AR215">
        <v>1547.0930000000001</v>
      </c>
      <c r="AS215" t="s">
        <v>526</v>
      </c>
      <c r="AV215" t="s">
        <v>313</v>
      </c>
      <c r="AW215">
        <v>2509.7660000000001</v>
      </c>
      <c r="AX215" t="s">
        <v>366</v>
      </c>
      <c r="BA215" t="s">
        <v>313</v>
      </c>
      <c r="BB215">
        <v>1061.9870000000001</v>
      </c>
      <c r="BC215" t="s">
        <v>322</v>
      </c>
      <c r="BF215" t="s">
        <v>313</v>
      </c>
      <c r="BG215">
        <v>143.26400000000001</v>
      </c>
      <c r="BH215" t="s">
        <v>876</v>
      </c>
      <c r="BK215" t="s">
        <v>313</v>
      </c>
      <c r="BL215">
        <v>2714.317</v>
      </c>
      <c r="BM215" t="s">
        <v>449</v>
      </c>
      <c r="BP215" t="s">
        <v>313</v>
      </c>
      <c r="BQ215">
        <v>3063.096</v>
      </c>
      <c r="BR215" t="s">
        <v>374</v>
      </c>
      <c r="BU215" t="s">
        <v>313</v>
      </c>
      <c r="BV215">
        <v>2589.779</v>
      </c>
      <c r="BW215" t="s">
        <v>509</v>
      </c>
      <c r="BZ215" t="s">
        <v>313</v>
      </c>
      <c r="CA215">
        <v>755.68499999999995</v>
      </c>
      <c r="CB215" t="s">
        <v>414</v>
      </c>
      <c r="CE215" t="s">
        <v>313</v>
      </c>
      <c r="CF215">
        <v>436.17099999999999</v>
      </c>
      <c r="CG215" t="s">
        <v>328</v>
      </c>
      <c r="CJ215" t="s">
        <v>313</v>
      </c>
      <c r="CK215">
        <v>3223.6840000000002</v>
      </c>
      <c r="CL215" t="s">
        <v>328</v>
      </c>
      <c r="CO215" t="s">
        <v>313</v>
      </c>
      <c r="CP215">
        <v>889.46900000000005</v>
      </c>
      <c r="CQ215" t="s">
        <v>593</v>
      </c>
      <c r="CT215" t="s">
        <v>313</v>
      </c>
      <c r="CU215">
        <v>2621.2959999999998</v>
      </c>
      <c r="CV215" t="s">
        <v>313</v>
      </c>
      <c r="CY215" t="s">
        <v>313</v>
      </c>
      <c r="CZ215">
        <v>2650.6909999999998</v>
      </c>
      <c r="DA215" t="s">
        <v>313</v>
      </c>
      <c r="DD215" t="s">
        <v>313</v>
      </c>
      <c r="DE215">
        <v>728.78599999999994</v>
      </c>
      <c r="DF215" t="s">
        <v>347</v>
      </c>
      <c r="DI215" t="s">
        <v>313</v>
      </c>
      <c r="DJ215">
        <v>3002.855</v>
      </c>
      <c r="DK215" t="s">
        <v>306</v>
      </c>
      <c r="DN215" t="s">
        <v>313</v>
      </c>
      <c r="DO215">
        <v>1350.26</v>
      </c>
      <c r="DP215" t="s">
        <v>418</v>
      </c>
      <c r="DS215" t="s">
        <v>313</v>
      </c>
      <c r="DT215">
        <v>0</v>
      </c>
      <c r="DU215" t="s">
        <v>332</v>
      </c>
      <c r="DV215">
        <v>100</v>
      </c>
      <c r="DW215">
        <v>2304.335</v>
      </c>
      <c r="DX215" t="s">
        <v>332</v>
      </c>
      <c r="DY215">
        <v>3084.6729999999998</v>
      </c>
      <c r="DZ215" t="s">
        <v>328</v>
      </c>
      <c r="EC215" t="s">
        <v>313</v>
      </c>
      <c r="ED215">
        <v>7601.4440000000004</v>
      </c>
      <c r="EE215" t="s">
        <v>306</v>
      </c>
      <c r="EH215" t="s">
        <v>313</v>
      </c>
      <c r="EI215">
        <v>44.267000000000003</v>
      </c>
      <c r="EJ215" t="s">
        <v>333</v>
      </c>
      <c r="EM215" t="s">
        <v>313</v>
      </c>
      <c r="EN215">
        <v>3466.3589999999999</v>
      </c>
      <c r="EO215" t="s">
        <v>394</v>
      </c>
      <c r="ER215" t="s">
        <v>313</v>
      </c>
      <c r="ES215">
        <v>855.31899999999996</v>
      </c>
      <c r="ET215" t="s">
        <v>313</v>
      </c>
      <c r="EW215" t="s">
        <v>313</v>
      </c>
      <c r="EX215">
        <v>2963.7710000000002</v>
      </c>
      <c r="EY215" t="s">
        <v>313</v>
      </c>
      <c r="FB215" t="s">
        <v>313</v>
      </c>
      <c r="FC215">
        <v>3796.48</v>
      </c>
      <c r="FD215" t="s">
        <v>335</v>
      </c>
      <c r="FG215" t="s">
        <v>313</v>
      </c>
      <c r="FH215">
        <v>7091.4719999999998</v>
      </c>
      <c r="FI215" t="s">
        <v>328</v>
      </c>
      <c r="FL215" t="s">
        <v>313</v>
      </c>
      <c r="FM215">
        <v>84.466999999999999</v>
      </c>
      <c r="FN215" t="s">
        <v>328</v>
      </c>
      <c r="FQ215" t="s">
        <v>313</v>
      </c>
      <c r="FR215">
        <v>974.077</v>
      </c>
      <c r="FS215" t="s">
        <v>341</v>
      </c>
      <c r="FV215" t="s">
        <v>313</v>
      </c>
      <c r="FW215">
        <v>970.64499999999998</v>
      </c>
      <c r="FX215" t="s">
        <v>328</v>
      </c>
      <c r="GA215" t="s">
        <v>313</v>
      </c>
      <c r="GB215">
        <v>3473.8690000000001</v>
      </c>
      <c r="GC215" t="s">
        <v>395</v>
      </c>
      <c r="GF215" t="s">
        <v>313</v>
      </c>
      <c r="GG215">
        <v>7500.4849999999997</v>
      </c>
      <c r="GH215" t="s">
        <v>328</v>
      </c>
      <c r="GK215" t="s">
        <v>313</v>
      </c>
      <c r="GL215">
        <v>755.26499999999999</v>
      </c>
      <c r="GM215" t="s">
        <v>416</v>
      </c>
      <c r="GP215" t="s">
        <v>313</v>
      </c>
      <c r="GQ215">
        <v>2764.5540000000001</v>
      </c>
      <c r="GR215" t="s">
        <v>510</v>
      </c>
      <c r="GU215" t="s">
        <v>313</v>
      </c>
      <c r="GV215">
        <v>198.333</v>
      </c>
      <c r="GW215" t="s">
        <v>313</v>
      </c>
      <c r="GZ215" t="s">
        <v>313</v>
      </c>
      <c r="HA215">
        <v>13103.328</v>
      </c>
      <c r="HB215" t="s">
        <v>339</v>
      </c>
      <c r="HE215" t="s">
        <v>313</v>
      </c>
      <c r="HF215">
        <v>1501.415</v>
      </c>
      <c r="HG215" t="s">
        <v>328</v>
      </c>
      <c r="HJ215" t="s">
        <v>313</v>
      </c>
      <c r="HK215">
        <v>2689.9029999999998</v>
      </c>
      <c r="HL215" t="s">
        <v>328</v>
      </c>
      <c r="HO215" t="s">
        <v>313</v>
      </c>
      <c r="HP215">
        <v>351.29700000000003</v>
      </c>
      <c r="HQ215" t="s">
        <v>328</v>
      </c>
      <c r="HT215" t="s">
        <v>313</v>
      </c>
      <c r="HU215">
        <v>19073.077000000001</v>
      </c>
      <c r="HV215" t="s">
        <v>340</v>
      </c>
      <c r="HY215" t="s">
        <v>313</v>
      </c>
      <c r="HZ215">
        <v>2825.864</v>
      </c>
      <c r="IA215" t="s">
        <v>531</v>
      </c>
      <c r="ID215" t="s">
        <v>313</v>
      </c>
      <c r="IE215">
        <v>3270.9250000000002</v>
      </c>
      <c r="IF215" t="s">
        <v>306</v>
      </c>
      <c r="II215" t="s">
        <v>313</v>
      </c>
      <c r="IJ215">
        <v>226.714</v>
      </c>
      <c r="IK215" t="s">
        <v>2332</v>
      </c>
      <c r="IN215" t="s">
        <v>313</v>
      </c>
    </row>
    <row r="216" spans="1:248">
      <c r="A216">
        <v>212</v>
      </c>
      <c r="B216" t="s">
        <v>1725</v>
      </c>
      <c r="C216" t="s">
        <v>1726</v>
      </c>
      <c r="D216" t="s">
        <v>1727</v>
      </c>
      <c r="E216" t="s">
        <v>1728</v>
      </c>
      <c r="F216" t="s">
        <v>1729</v>
      </c>
      <c r="G216" t="s">
        <v>311</v>
      </c>
      <c r="H216" t="s">
        <v>1502</v>
      </c>
      <c r="I216" t="s">
        <v>313</v>
      </c>
      <c r="J216" t="s">
        <v>313</v>
      </c>
      <c r="K216" t="s">
        <v>346</v>
      </c>
      <c r="L216" t="s">
        <v>313</v>
      </c>
      <c r="M216">
        <v>214</v>
      </c>
      <c r="N216">
        <v>10964.114</v>
      </c>
      <c r="O216" t="s">
        <v>314</v>
      </c>
      <c r="R216" t="s">
        <v>313</v>
      </c>
      <c r="S216">
        <v>1424.979</v>
      </c>
      <c r="T216" t="s">
        <v>471</v>
      </c>
      <c r="W216" t="s">
        <v>313</v>
      </c>
      <c r="X216">
        <v>0</v>
      </c>
      <c r="Y216" t="s">
        <v>316</v>
      </c>
      <c r="Z216">
        <v>87.588999999999999</v>
      </c>
      <c r="AA216">
        <v>92343.629000000001</v>
      </c>
      <c r="AB216" t="s">
        <v>316</v>
      </c>
      <c r="AC216">
        <v>5940.2870000000003</v>
      </c>
      <c r="AD216" t="s">
        <v>317</v>
      </c>
      <c r="AG216" t="s">
        <v>313</v>
      </c>
      <c r="AH216">
        <v>3698.3429999999998</v>
      </c>
      <c r="AI216" t="s">
        <v>318</v>
      </c>
      <c r="AL216" t="s">
        <v>313</v>
      </c>
      <c r="AM216">
        <v>0</v>
      </c>
      <c r="AN216" t="s">
        <v>319</v>
      </c>
      <c r="AO216">
        <v>12.411</v>
      </c>
      <c r="AP216">
        <v>13084.91</v>
      </c>
      <c r="AQ216" t="s">
        <v>319</v>
      </c>
      <c r="AR216">
        <v>1722.6079999999999</v>
      </c>
      <c r="AS216" t="s">
        <v>616</v>
      </c>
      <c r="AV216" t="s">
        <v>313</v>
      </c>
      <c r="AW216">
        <v>698.88800000000003</v>
      </c>
      <c r="AX216" t="s">
        <v>306</v>
      </c>
      <c r="BA216" t="s">
        <v>313</v>
      </c>
      <c r="BB216">
        <v>179.965</v>
      </c>
      <c r="BC216" t="s">
        <v>322</v>
      </c>
      <c r="BF216" t="s">
        <v>313</v>
      </c>
      <c r="BG216">
        <v>414.08</v>
      </c>
      <c r="BH216" t="s">
        <v>1501</v>
      </c>
      <c r="BK216" t="s">
        <v>313</v>
      </c>
      <c r="BL216">
        <v>1731.1120000000001</v>
      </c>
      <c r="BM216" t="s">
        <v>540</v>
      </c>
      <c r="BP216" t="s">
        <v>313</v>
      </c>
      <c r="BQ216">
        <v>4190.2820000000002</v>
      </c>
      <c r="BR216" t="s">
        <v>374</v>
      </c>
      <c r="BU216" t="s">
        <v>313</v>
      </c>
      <c r="BV216">
        <v>1164.895</v>
      </c>
      <c r="BW216" t="s">
        <v>541</v>
      </c>
      <c r="BZ216" t="s">
        <v>313</v>
      </c>
      <c r="CA216">
        <v>1032.175</v>
      </c>
      <c r="CB216" t="s">
        <v>542</v>
      </c>
      <c r="CE216" t="s">
        <v>313</v>
      </c>
      <c r="CF216">
        <v>0</v>
      </c>
      <c r="CG216" t="s">
        <v>328</v>
      </c>
      <c r="CH216">
        <v>0</v>
      </c>
      <c r="CI216">
        <v>1.7000000000000001E-2</v>
      </c>
      <c r="CJ216" t="s">
        <v>328</v>
      </c>
      <c r="CK216">
        <v>1300.5329999999999</v>
      </c>
      <c r="CL216" t="s">
        <v>328</v>
      </c>
      <c r="CO216" t="s">
        <v>313</v>
      </c>
      <c r="CP216">
        <v>649.56100000000004</v>
      </c>
      <c r="CQ216" t="s">
        <v>619</v>
      </c>
      <c r="CT216" t="s">
        <v>313</v>
      </c>
      <c r="CU216">
        <v>18.986999999999998</v>
      </c>
      <c r="CV216" t="s">
        <v>313</v>
      </c>
      <c r="CY216" t="s">
        <v>313</v>
      </c>
      <c r="CZ216">
        <v>3853.7939999999999</v>
      </c>
      <c r="DA216" t="s">
        <v>313</v>
      </c>
      <c r="DD216" t="s">
        <v>313</v>
      </c>
      <c r="DE216">
        <v>0</v>
      </c>
      <c r="DF216" t="s">
        <v>347</v>
      </c>
      <c r="DG216">
        <v>97.265000000000001</v>
      </c>
      <c r="DH216">
        <v>102544.80499999999</v>
      </c>
      <c r="DI216" t="s">
        <v>347</v>
      </c>
      <c r="DJ216">
        <v>4072.8270000000002</v>
      </c>
      <c r="DK216" t="s">
        <v>341</v>
      </c>
      <c r="DN216" t="s">
        <v>313</v>
      </c>
      <c r="DO216">
        <v>0</v>
      </c>
      <c r="DP216" t="s">
        <v>418</v>
      </c>
      <c r="DQ216">
        <v>43.064999999999998</v>
      </c>
      <c r="DR216">
        <v>45402.457000000002</v>
      </c>
      <c r="DS216" t="s">
        <v>418</v>
      </c>
      <c r="DT216">
        <v>0</v>
      </c>
      <c r="DU216" t="s">
        <v>332</v>
      </c>
      <c r="DV216">
        <v>100</v>
      </c>
      <c r="DW216">
        <v>105428.539</v>
      </c>
      <c r="DX216" t="s">
        <v>332</v>
      </c>
      <c r="DY216">
        <v>3056.75</v>
      </c>
      <c r="DZ216" t="s">
        <v>328</v>
      </c>
      <c r="EC216" t="s">
        <v>313</v>
      </c>
      <c r="ED216">
        <v>6674.5940000000001</v>
      </c>
      <c r="EE216" t="s">
        <v>306</v>
      </c>
      <c r="EH216" t="s">
        <v>313</v>
      </c>
      <c r="EI216">
        <v>359.97199999999998</v>
      </c>
      <c r="EJ216" t="s">
        <v>333</v>
      </c>
      <c r="EM216" t="s">
        <v>313</v>
      </c>
      <c r="EN216">
        <v>51.966999999999999</v>
      </c>
      <c r="EO216" t="s">
        <v>494</v>
      </c>
      <c r="ER216" t="s">
        <v>313</v>
      </c>
      <c r="ES216">
        <v>1282.963</v>
      </c>
      <c r="ET216" t="s">
        <v>313</v>
      </c>
      <c r="EW216" t="s">
        <v>313</v>
      </c>
      <c r="EX216">
        <v>3755.7170000000001</v>
      </c>
      <c r="EY216" t="s">
        <v>313</v>
      </c>
      <c r="FB216" t="s">
        <v>313</v>
      </c>
      <c r="FC216">
        <v>4395.2460000000001</v>
      </c>
      <c r="FD216" t="s">
        <v>376</v>
      </c>
      <c r="FG216" t="s">
        <v>313</v>
      </c>
      <c r="FH216">
        <v>6697.0050000000001</v>
      </c>
      <c r="FI216" t="s">
        <v>328</v>
      </c>
      <c r="FL216" t="s">
        <v>313</v>
      </c>
      <c r="FM216">
        <v>733.64300000000003</v>
      </c>
      <c r="FN216" t="s">
        <v>328</v>
      </c>
      <c r="FQ216" t="s">
        <v>313</v>
      </c>
      <c r="FR216">
        <v>4201.732</v>
      </c>
      <c r="FS216" t="s">
        <v>349</v>
      </c>
      <c r="FV216" t="s">
        <v>313</v>
      </c>
      <c r="FW216">
        <v>18.152999999999999</v>
      </c>
      <c r="FX216" t="s">
        <v>328</v>
      </c>
      <c r="GA216" t="s">
        <v>313</v>
      </c>
      <c r="GB216">
        <v>1946.4490000000001</v>
      </c>
      <c r="GC216" t="s">
        <v>529</v>
      </c>
      <c r="GF216" t="s">
        <v>313</v>
      </c>
      <c r="GG216">
        <v>2878.83</v>
      </c>
      <c r="GH216" t="s">
        <v>328</v>
      </c>
      <c r="GK216" t="s">
        <v>313</v>
      </c>
      <c r="GL216">
        <v>3899.5279999999998</v>
      </c>
      <c r="GM216" t="s">
        <v>337</v>
      </c>
      <c r="GP216" t="s">
        <v>313</v>
      </c>
      <c r="GQ216">
        <v>3373.308</v>
      </c>
      <c r="GR216" t="s">
        <v>685</v>
      </c>
      <c r="GU216" t="s">
        <v>313</v>
      </c>
      <c r="GV216">
        <v>27.585000000000001</v>
      </c>
      <c r="GW216" t="s">
        <v>313</v>
      </c>
      <c r="GZ216" t="s">
        <v>313</v>
      </c>
      <c r="HA216">
        <v>18282.839</v>
      </c>
      <c r="HB216" t="s">
        <v>339</v>
      </c>
      <c r="HE216" t="s">
        <v>313</v>
      </c>
      <c r="HF216">
        <v>2235.491</v>
      </c>
      <c r="HG216" t="s">
        <v>328</v>
      </c>
      <c r="HJ216" t="s">
        <v>313</v>
      </c>
      <c r="HK216">
        <v>3933.11</v>
      </c>
      <c r="HL216" t="s">
        <v>328</v>
      </c>
      <c r="HO216" t="s">
        <v>313</v>
      </c>
      <c r="HP216">
        <v>0</v>
      </c>
      <c r="HQ216" t="s">
        <v>328</v>
      </c>
      <c r="HR216">
        <v>10.157999999999999</v>
      </c>
      <c r="HS216">
        <v>10708.966</v>
      </c>
      <c r="HT216" t="s">
        <v>328</v>
      </c>
      <c r="HU216">
        <v>16227.618</v>
      </c>
      <c r="HV216" t="s">
        <v>340</v>
      </c>
      <c r="HY216" t="s">
        <v>313</v>
      </c>
      <c r="HZ216">
        <v>4344.2129999999997</v>
      </c>
      <c r="IA216" t="s">
        <v>327</v>
      </c>
      <c r="ID216" t="s">
        <v>313</v>
      </c>
      <c r="IE216">
        <v>3821.7449999999999</v>
      </c>
      <c r="IF216" t="s">
        <v>306</v>
      </c>
      <c r="II216" t="s">
        <v>313</v>
      </c>
      <c r="IJ216">
        <v>0</v>
      </c>
      <c r="IK216" t="s">
        <v>2332</v>
      </c>
      <c r="IL216">
        <v>0</v>
      </c>
      <c r="IM216">
        <v>1.7000000000000001E-2</v>
      </c>
      <c r="IN216" t="s">
        <v>2332</v>
      </c>
    </row>
    <row r="217" spans="1:248">
      <c r="A217">
        <v>213</v>
      </c>
      <c r="B217" t="s">
        <v>1730</v>
      </c>
      <c r="C217" t="s">
        <v>1731</v>
      </c>
      <c r="D217" t="s">
        <v>642</v>
      </c>
      <c r="E217" t="s">
        <v>1732</v>
      </c>
      <c r="F217" t="s">
        <v>1733</v>
      </c>
      <c r="G217" t="s">
        <v>522</v>
      </c>
      <c r="H217" t="s">
        <v>1507</v>
      </c>
      <c r="I217" t="s">
        <v>1734</v>
      </c>
      <c r="J217" t="s">
        <v>313</v>
      </c>
      <c r="K217" t="s">
        <v>313</v>
      </c>
      <c r="L217" t="s">
        <v>313</v>
      </c>
      <c r="M217">
        <v>215</v>
      </c>
      <c r="N217">
        <v>7696.6130000000003</v>
      </c>
      <c r="O217" t="s">
        <v>314</v>
      </c>
      <c r="R217" t="s">
        <v>313</v>
      </c>
      <c r="S217">
        <v>2648.192</v>
      </c>
      <c r="T217" t="s">
        <v>315</v>
      </c>
      <c r="W217" t="s">
        <v>313</v>
      </c>
      <c r="X217">
        <v>105.989</v>
      </c>
      <c r="Y217" t="s">
        <v>316</v>
      </c>
      <c r="AB217" t="s">
        <v>313</v>
      </c>
      <c r="AC217">
        <v>2439.12</v>
      </c>
      <c r="AD217" t="s">
        <v>317</v>
      </c>
      <c r="AG217" t="s">
        <v>313</v>
      </c>
      <c r="AH217">
        <v>218.53299999999999</v>
      </c>
      <c r="AI217" t="s">
        <v>318</v>
      </c>
      <c r="AL217" t="s">
        <v>313</v>
      </c>
      <c r="AM217">
        <v>0</v>
      </c>
      <c r="AN217" t="s">
        <v>319</v>
      </c>
      <c r="AO217">
        <v>100</v>
      </c>
      <c r="AP217">
        <v>6141.277</v>
      </c>
      <c r="AQ217" t="s">
        <v>319</v>
      </c>
      <c r="AR217">
        <v>819.05399999999997</v>
      </c>
      <c r="AS217" t="s">
        <v>402</v>
      </c>
      <c r="AV217" t="s">
        <v>313</v>
      </c>
      <c r="AW217">
        <v>1422.981</v>
      </c>
      <c r="AX217" t="s">
        <v>341</v>
      </c>
      <c r="BA217" t="s">
        <v>313</v>
      </c>
      <c r="BB217">
        <v>161.804</v>
      </c>
      <c r="BC217" t="s">
        <v>322</v>
      </c>
      <c r="BF217" t="s">
        <v>313</v>
      </c>
      <c r="BG217">
        <v>332.78500000000003</v>
      </c>
      <c r="BH217" t="s">
        <v>1735</v>
      </c>
      <c r="BK217" t="s">
        <v>313</v>
      </c>
      <c r="BL217">
        <v>1133.751</v>
      </c>
      <c r="BM217" t="s">
        <v>441</v>
      </c>
      <c r="BP217" t="s">
        <v>313</v>
      </c>
      <c r="BQ217">
        <v>1018.35</v>
      </c>
      <c r="BR217" t="s">
        <v>374</v>
      </c>
      <c r="BU217" t="s">
        <v>313</v>
      </c>
      <c r="BV217">
        <v>658.49099999999999</v>
      </c>
      <c r="BW217" t="s">
        <v>938</v>
      </c>
      <c r="BZ217" t="s">
        <v>313</v>
      </c>
      <c r="CA217">
        <v>743.47299999999996</v>
      </c>
      <c r="CB217" t="s">
        <v>426</v>
      </c>
      <c r="CE217" t="s">
        <v>313</v>
      </c>
      <c r="CF217">
        <v>158.5</v>
      </c>
      <c r="CG217" t="s">
        <v>328</v>
      </c>
      <c r="CJ217" t="s">
        <v>313</v>
      </c>
      <c r="CK217">
        <v>53.732999999999997</v>
      </c>
      <c r="CL217" t="s">
        <v>328</v>
      </c>
      <c r="CO217" t="s">
        <v>313</v>
      </c>
      <c r="CP217">
        <v>0</v>
      </c>
      <c r="CQ217" t="s">
        <v>939</v>
      </c>
      <c r="CR217">
        <v>0</v>
      </c>
      <c r="CS217">
        <v>2.1000000000000001E-2</v>
      </c>
      <c r="CT217" t="s">
        <v>939</v>
      </c>
      <c r="CU217">
        <v>1099.4549999999999</v>
      </c>
      <c r="CV217" t="s">
        <v>313</v>
      </c>
      <c r="CY217" t="s">
        <v>313</v>
      </c>
      <c r="CZ217">
        <v>666.83299999999997</v>
      </c>
      <c r="DA217" t="s">
        <v>313</v>
      </c>
      <c r="DD217" t="s">
        <v>313</v>
      </c>
      <c r="DE217">
        <v>1908.806</v>
      </c>
      <c r="DF217" t="s">
        <v>330</v>
      </c>
      <c r="DI217" t="s">
        <v>313</v>
      </c>
      <c r="DJ217">
        <v>993.18899999999996</v>
      </c>
      <c r="DK217" t="s">
        <v>341</v>
      </c>
      <c r="DN217" t="s">
        <v>313</v>
      </c>
      <c r="DO217">
        <v>1886.067</v>
      </c>
      <c r="DP217" t="s">
        <v>418</v>
      </c>
      <c r="DS217" t="s">
        <v>313</v>
      </c>
      <c r="DT217">
        <v>164.399</v>
      </c>
      <c r="DU217" t="s">
        <v>332</v>
      </c>
      <c r="DX217" t="s">
        <v>313</v>
      </c>
      <c r="DY217">
        <v>485.93</v>
      </c>
      <c r="DZ217" t="s">
        <v>328</v>
      </c>
      <c r="EC217" t="s">
        <v>313</v>
      </c>
      <c r="ED217">
        <v>4573.7579999999998</v>
      </c>
      <c r="EE217" t="s">
        <v>306</v>
      </c>
      <c r="EH217" t="s">
        <v>313</v>
      </c>
      <c r="EI217">
        <v>502.714</v>
      </c>
      <c r="EJ217" t="s">
        <v>333</v>
      </c>
      <c r="EM217" t="s">
        <v>313</v>
      </c>
      <c r="EN217">
        <v>3339.8359999999998</v>
      </c>
      <c r="EO217" t="s">
        <v>494</v>
      </c>
      <c r="ER217" t="s">
        <v>313</v>
      </c>
      <c r="ES217">
        <v>758.95</v>
      </c>
      <c r="ET217" t="s">
        <v>313</v>
      </c>
      <c r="EW217" t="s">
        <v>313</v>
      </c>
      <c r="EX217">
        <v>893.10599999999999</v>
      </c>
      <c r="EY217" t="s">
        <v>313</v>
      </c>
      <c r="FB217" t="s">
        <v>313</v>
      </c>
      <c r="FC217">
        <v>5170.317</v>
      </c>
      <c r="FD217" t="s">
        <v>335</v>
      </c>
      <c r="FG217" t="s">
        <v>313</v>
      </c>
      <c r="FH217">
        <v>3743.2710000000002</v>
      </c>
      <c r="FI217" t="s">
        <v>328</v>
      </c>
      <c r="FL217" t="s">
        <v>313</v>
      </c>
      <c r="FM217">
        <v>550.923</v>
      </c>
      <c r="FN217" t="s">
        <v>328</v>
      </c>
      <c r="FQ217" t="s">
        <v>313</v>
      </c>
      <c r="FR217">
        <v>2895.9870000000001</v>
      </c>
      <c r="FS217" t="s">
        <v>341</v>
      </c>
      <c r="FV217" t="s">
        <v>313</v>
      </c>
      <c r="FW217">
        <v>0</v>
      </c>
      <c r="FX217" t="s">
        <v>328</v>
      </c>
      <c r="FY217">
        <v>100</v>
      </c>
      <c r="FZ217">
        <v>6141.2489999999998</v>
      </c>
      <c r="GA217" t="s">
        <v>328</v>
      </c>
      <c r="GB217">
        <v>1387.5809999999999</v>
      </c>
      <c r="GC217" t="s">
        <v>395</v>
      </c>
      <c r="GF217" t="s">
        <v>313</v>
      </c>
      <c r="GG217">
        <v>6676.1090000000004</v>
      </c>
      <c r="GH217" t="s">
        <v>328</v>
      </c>
      <c r="GK217" t="s">
        <v>313</v>
      </c>
      <c r="GL217">
        <v>837.95899999999995</v>
      </c>
      <c r="GM217" t="s">
        <v>337</v>
      </c>
      <c r="GP217" t="s">
        <v>313</v>
      </c>
      <c r="GQ217">
        <v>895.50400000000002</v>
      </c>
      <c r="GR217" t="s">
        <v>502</v>
      </c>
      <c r="GU217" t="s">
        <v>313</v>
      </c>
      <c r="GV217">
        <v>0</v>
      </c>
      <c r="GW217" t="s">
        <v>313</v>
      </c>
      <c r="GX217">
        <v>0</v>
      </c>
      <c r="GY217">
        <v>6.0000000000000001E-3</v>
      </c>
      <c r="GZ217" t="s">
        <v>313</v>
      </c>
      <c r="HA217">
        <v>16742.325000000001</v>
      </c>
      <c r="HB217" t="s">
        <v>339</v>
      </c>
      <c r="HE217" t="s">
        <v>313</v>
      </c>
      <c r="HF217">
        <v>1156.1030000000001</v>
      </c>
      <c r="HG217" t="s">
        <v>328</v>
      </c>
      <c r="HJ217" t="s">
        <v>313</v>
      </c>
      <c r="HK217">
        <v>1048.3510000000001</v>
      </c>
      <c r="HL217" t="s">
        <v>328</v>
      </c>
      <c r="HO217" t="s">
        <v>313</v>
      </c>
      <c r="HP217">
        <v>877.94899999999996</v>
      </c>
      <c r="HQ217" t="s">
        <v>328</v>
      </c>
      <c r="HT217" t="s">
        <v>313</v>
      </c>
      <c r="HU217">
        <v>15173.152</v>
      </c>
      <c r="HV217" t="s">
        <v>340</v>
      </c>
      <c r="HY217" t="s">
        <v>313</v>
      </c>
      <c r="HZ217">
        <v>883.68399999999997</v>
      </c>
      <c r="IA217" t="s">
        <v>327</v>
      </c>
      <c r="ID217" t="s">
        <v>313</v>
      </c>
      <c r="IE217">
        <v>335.59</v>
      </c>
      <c r="IF217" t="s">
        <v>306</v>
      </c>
      <c r="II217" t="s">
        <v>313</v>
      </c>
      <c r="IJ217">
        <v>37.082999999999998</v>
      </c>
      <c r="IK217" t="s">
        <v>2332</v>
      </c>
      <c r="IN217" t="s">
        <v>313</v>
      </c>
    </row>
    <row r="218" spans="1:248">
      <c r="A218">
        <v>209</v>
      </c>
      <c r="B218" t="s">
        <v>1736</v>
      </c>
      <c r="C218" t="s">
        <v>1708</v>
      </c>
      <c r="D218" t="s">
        <v>1737</v>
      </c>
      <c r="E218" t="s">
        <v>1738</v>
      </c>
      <c r="F218" t="s">
        <v>1739</v>
      </c>
      <c r="G218" t="s">
        <v>1740</v>
      </c>
      <c r="H218" t="s">
        <v>1741</v>
      </c>
      <c r="I218" t="s">
        <v>1742</v>
      </c>
      <c r="J218" t="s">
        <v>313</v>
      </c>
      <c r="K218" t="s">
        <v>313</v>
      </c>
      <c r="L218" t="s">
        <v>313</v>
      </c>
      <c r="M218">
        <v>216</v>
      </c>
      <c r="N218">
        <v>5749.8270000000002</v>
      </c>
      <c r="O218" t="s">
        <v>314</v>
      </c>
      <c r="R218" t="s">
        <v>313</v>
      </c>
      <c r="S218">
        <v>3506.0650000000001</v>
      </c>
      <c r="T218" t="s">
        <v>410</v>
      </c>
      <c r="W218" t="s">
        <v>313</v>
      </c>
      <c r="X218">
        <v>0</v>
      </c>
      <c r="Y218" t="s">
        <v>316</v>
      </c>
      <c r="Z218">
        <v>99.271000000000001</v>
      </c>
      <c r="AA218">
        <v>194277.63</v>
      </c>
      <c r="AB218" t="s">
        <v>316</v>
      </c>
      <c r="AC218">
        <v>1169.6130000000001</v>
      </c>
      <c r="AD218" t="s">
        <v>317</v>
      </c>
      <c r="AG218" t="s">
        <v>313</v>
      </c>
      <c r="AH218">
        <v>262.851</v>
      </c>
      <c r="AI218" t="s">
        <v>401</v>
      </c>
      <c r="AL218" t="s">
        <v>313</v>
      </c>
      <c r="AM218">
        <v>0</v>
      </c>
      <c r="AN218" t="s">
        <v>319</v>
      </c>
      <c r="AO218">
        <v>0.72899999999999998</v>
      </c>
      <c r="AP218">
        <v>1425.9549999999999</v>
      </c>
      <c r="AQ218" t="s">
        <v>319</v>
      </c>
      <c r="AR218">
        <v>0</v>
      </c>
      <c r="AS218" t="s">
        <v>320</v>
      </c>
      <c r="AT218">
        <v>18.631</v>
      </c>
      <c r="AU218">
        <v>36461.980000000003</v>
      </c>
      <c r="AV218" t="s">
        <v>411</v>
      </c>
      <c r="AW218">
        <v>1555.088</v>
      </c>
      <c r="AX218" t="s">
        <v>349</v>
      </c>
      <c r="BA218" t="s">
        <v>313</v>
      </c>
      <c r="BB218">
        <v>257.03199999999998</v>
      </c>
      <c r="BC218" t="s">
        <v>322</v>
      </c>
      <c r="BF218" t="s">
        <v>313</v>
      </c>
      <c r="BG218">
        <v>8.218</v>
      </c>
      <c r="BH218" t="s">
        <v>1408</v>
      </c>
      <c r="BK218" t="s">
        <v>313</v>
      </c>
      <c r="BL218">
        <v>1276.22</v>
      </c>
      <c r="BM218" t="s">
        <v>404</v>
      </c>
      <c r="BP218" t="s">
        <v>313</v>
      </c>
      <c r="BQ218">
        <v>2084.9380000000001</v>
      </c>
      <c r="BR218" t="s">
        <v>325</v>
      </c>
      <c r="BU218" t="s">
        <v>313</v>
      </c>
      <c r="BV218">
        <v>1452.268</v>
      </c>
      <c r="BW218" t="s">
        <v>413</v>
      </c>
      <c r="BZ218" t="s">
        <v>313</v>
      </c>
      <c r="CA218">
        <v>729.59900000000005</v>
      </c>
      <c r="CB218" t="s">
        <v>414</v>
      </c>
      <c r="CE218" t="s">
        <v>313</v>
      </c>
      <c r="CF218">
        <v>220.38900000000001</v>
      </c>
      <c r="CG218" t="s">
        <v>328</v>
      </c>
      <c r="CJ218" t="s">
        <v>313</v>
      </c>
      <c r="CK218">
        <v>0</v>
      </c>
      <c r="CL218" t="s">
        <v>328</v>
      </c>
      <c r="CM218">
        <v>0</v>
      </c>
      <c r="CN218">
        <v>6.5000000000000002E-2</v>
      </c>
      <c r="CO218" t="s">
        <v>328</v>
      </c>
      <c r="CP218">
        <v>1003.622</v>
      </c>
      <c r="CQ218" t="s">
        <v>415</v>
      </c>
      <c r="CT218" t="s">
        <v>313</v>
      </c>
      <c r="CU218">
        <v>0</v>
      </c>
      <c r="CV218" t="s">
        <v>313</v>
      </c>
      <c r="CW218">
        <v>0</v>
      </c>
      <c r="CX218">
        <v>0.66600000000000004</v>
      </c>
      <c r="CY218" t="s">
        <v>313</v>
      </c>
      <c r="CZ218">
        <v>1315.2909999999999</v>
      </c>
      <c r="DA218" t="s">
        <v>313</v>
      </c>
      <c r="DD218" t="s">
        <v>313</v>
      </c>
      <c r="DE218">
        <v>1124.3340000000001</v>
      </c>
      <c r="DF218" t="s">
        <v>330</v>
      </c>
      <c r="DI218" t="s">
        <v>313</v>
      </c>
      <c r="DJ218">
        <v>2224.741</v>
      </c>
      <c r="DK218" t="s">
        <v>306</v>
      </c>
      <c r="DN218" t="s">
        <v>313</v>
      </c>
      <c r="DO218">
        <v>113.994</v>
      </c>
      <c r="DP218" t="s">
        <v>321</v>
      </c>
      <c r="DS218" t="s">
        <v>313</v>
      </c>
      <c r="DT218">
        <v>0</v>
      </c>
      <c r="DU218" t="s">
        <v>332</v>
      </c>
      <c r="DV218">
        <v>99.572999999999993</v>
      </c>
      <c r="DW218">
        <v>194867.06899999999</v>
      </c>
      <c r="DX218" t="s">
        <v>332</v>
      </c>
      <c r="DY218">
        <v>1523.057</v>
      </c>
      <c r="DZ218" t="s">
        <v>328</v>
      </c>
      <c r="EC218" t="s">
        <v>313</v>
      </c>
      <c r="ED218">
        <v>4023.4749999999999</v>
      </c>
      <c r="EE218" t="s">
        <v>306</v>
      </c>
      <c r="EH218" t="s">
        <v>313</v>
      </c>
      <c r="EI218">
        <v>0</v>
      </c>
      <c r="EJ218" t="s">
        <v>333</v>
      </c>
      <c r="EK218">
        <v>0</v>
      </c>
      <c r="EL218">
        <v>0</v>
      </c>
      <c r="EM218" t="s">
        <v>333</v>
      </c>
      <c r="EN218">
        <v>1124.338</v>
      </c>
      <c r="EO218" t="s">
        <v>394</v>
      </c>
      <c r="ER218" t="s">
        <v>313</v>
      </c>
      <c r="ES218">
        <v>918.49400000000003</v>
      </c>
      <c r="ET218" t="s">
        <v>313</v>
      </c>
      <c r="EW218" t="s">
        <v>313</v>
      </c>
      <c r="EX218">
        <v>2543.0500000000002</v>
      </c>
      <c r="EY218" t="s">
        <v>313</v>
      </c>
      <c r="FB218" t="s">
        <v>313</v>
      </c>
      <c r="FC218">
        <v>1321.133</v>
      </c>
      <c r="FD218" t="s">
        <v>335</v>
      </c>
      <c r="FG218" t="s">
        <v>313</v>
      </c>
      <c r="FH218">
        <v>4158.2659999999996</v>
      </c>
      <c r="FI218" t="s">
        <v>328</v>
      </c>
      <c r="FL218" t="s">
        <v>313</v>
      </c>
      <c r="FM218">
        <v>20.248999999999999</v>
      </c>
      <c r="FN218" t="s">
        <v>328</v>
      </c>
      <c r="FQ218" t="s">
        <v>313</v>
      </c>
      <c r="FR218">
        <v>741.96400000000006</v>
      </c>
      <c r="FS218" t="s">
        <v>306</v>
      </c>
      <c r="FV218" t="s">
        <v>313</v>
      </c>
      <c r="FW218">
        <v>199.39099999999999</v>
      </c>
      <c r="FX218" t="s">
        <v>328</v>
      </c>
      <c r="GA218" t="s">
        <v>313</v>
      </c>
      <c r="GB218">
        <v>1736.4590000000001</v>
      </c>
      <c r="GC218" t="s">
        <v>395</v>
      </c>
      <c r="GF218" t="s">
        <v>313</v>
      </c>
      <c r="GG218">
        <v>9395.9959999999992</v>
      </c>
      <c r="GH218" t="s">
        <v>328</v>
      </c>
      <c r="GK218" t="s">
        <v>313</v>
      </c>
      <c r="GL218">
        <v>730.21400000000006</v>
      </c>
      <c r="GM218" t="s">
        <v>416</v>
      </c>
      <c r="GP218" t="s">
        <v>313</v>
      </c>
      <c r="GQ218">
        <v>1721.432</v>
      </c>
      <c r="GR218" t="s">
        <v>417</v>
      </c>
      <c r="GU218" t="s">
        <v>313</v>
      </c>
      <c r="GV218">
        <v>0</v>
      </c>
      <c r="GW218" t="s">
        <v>313</v>
      </c>
      <c r="GX218">
        <v>0</v>
      </c>
      <c r="GY218">
        <v>1.2E-2</v>
      </c>
      <c r="GZ218" t="s">
        <v>313</v>
      </c>
      <c r="HA218">
        <v>13871.64</v>
      </c>
      <c r="HB218" t="s">
        <v>339</v>
      </c>
      <c r="HE218" t="s">
        <v>313</v>
      </c>
      <c r="HF218">
        <v>1940.681</v>
      </c>
      <c r="HG218" t="s">
        <v>328</v>
      </c>
      <c r="HJ218" t="s">
        <v>313</v>
      </c>
      <c r="HK218">
        <v>2215.9830000000002</v>
      </c>
      <c r="HL218" t="s">
        <v>328</v>
      </c>
      <c r="HO218" t="s">
        <v>313</v>
      </c>
      <c r="HP218">
        <v>70.997</v>
      </c>
      <c r="HQ218" t="s">
        <v>328</v>
      </c>
      <c r="HT218" t="s">
        <v>313</v>
      </c>
      <c r="HU218">
        <v>16385.38</v>
      </c>
      <c r="HV218" t="s">
        <v>340</v>
      </c>
      <c r="HY218" t="s">
        <v>313</v>
      </c>
      <c r="HZ218">
        <v>2456.752</v>
      </c>
      <c r="IA218" t="s">
        <v>327</v>
      </c>
      <c r="ID218" t="s">
        <v>313</v>
      </c>
      <c r="IE218">
        <v>0</v>
      </c>
      <c r="IF218" t="s">
        <v>306</v>
      </c>
      <c r="IG218">
        <v>100</v>
      </c>
      <c r="IH218">
        <v>195703.51800000001</v>
      </c>
      <c r="II218" t="s">
        <v>306</v>
      </c>
      <c r="IJ218">
        <v>0</v>
      </c>
      <c r="IK218" t="s">
        <v>2332</v>
      </c>
      <c r="IL218">
        <v>0</v>
      </c>
      <c r="IM218">
        <v>2.9000000000000001E-2</v>
      </c>
      <c r="IN218" t="s">
        <v>2332</v>
      </c>
    </row>
    <row r="219" spans="1:248">
      <c r="A219">
        <v>214</v>
      </c>
      <c r="B219" t="s">
        <v>1743</v>
      </c>
      <c r="C219" t="s">
        <v>1744</v>
      </c>
      <c r="D219" t="s">
        <v>1745</v>
      </c>
      <c r="E219" t="s">
        <v>1746</v>
      </c>
      <c r="F219" t="s">
        <v>1747</v>
      </c>
      <c r="G219" t="s">
        <v>522</v>
      </c>
      <c r="H219" t="s">
        <v>1524</v>
      </c>
      <c r="I219" t="s">
        <v>313</v>
      </c>
      <c r="J219" t="s">
        <v>313</v>
      </c>
      <c r="K219" t="s">
        <v>313</v>
      </c>
      <c r="L219" t="s">
        <v>313</v>
      </c>
      <c r="M219">
        <v>217</v>
      </c>
      <c r="N219">
        <v>10226.469999999999</v>
      </c>
      <c r="O219" t="s">
        <v>314</v>
      </c>
      <c r="R219" t="s">
        <v>313</v>
      </c>
      <c r="S219">
        <v>184.554</v>
      </c>
      <c r="T219" t="s">
        <v>315</v>
      </c>
      <c r="W219" t="s">
        <v>313</v>
      </c>
      <c r="X219">
        <v>0</v>
      </c>
      <c r="Y219" t="s">
        <v>316</v>
      </c>
      <c r="Z219">
        <v>62.404000000000003</v>
      </c>
      <c r="AA219">
        <v>13274.696</v>
      </c>
      <c r="AB219" t="s">
        <v>316</v>
      </c>
      <c r="AC219">
        <v>4858.29</v>
      </c>
      <c r="AD219" t="s">
        <v>317</v>
      </c>
      <c r="AG219" t="s">
        <v>313</v>
      </c>
      <c r="AH219">
        <v>2627.96</v>
      </c>
      <c r="AI219" t="s">
        <v>318</v>
      </c>
      <c r="AL219" t="s">
        <v>313</v>
      </c>
      <c r="AM219">
        <v>0</v>
      </c>
      <c r="AN219" t="s">
        <v>319</v>
      </c>
      <c r="AO219">
        <v>37.595999999999997</v>
      </c>
      <c r="AP219">
        <v>7997.549</v>
      </c>
      <c r="AQ219" t="s">
        <v>319</v>
      </c>
      <c r="AR219">
        <v>2346.203</v>
      </c>
      <c r="AS219" t="s">
        <v>402</v>
      </c>
      <c r="AV219" t="s">
        <v>313</v>
      </c>
      <c r="AW219">
        <v>68.566000000000003</v>
      </c>
      <c r="AX219" t="s">
        <v>306</v>
      </c>
      <c r="BA219" t="s">
        <v>313</v>
      </c>
      <c r="BB219">
        <v>575.572</v>
      </c>
      <c r="BC219" t="s">
        <v>322</v>
      </c>
      <c r="BF219" t="s">
        <v>313</v>
      </c>
      <c r="BG219">
        <v>180.036</v>
      </c>
      <c r="BH219" t="s">
        <v>576</v>
      </c>
      <c r="BK219" t="s">
        <v>313</v>
      </c>
      <c r="BL219">
        <v>658.85500000000002</v>
      </c>
      <c r="BM219" t="s">
        <v>540</v>
      </c>
      <c r="BP219" t="s">
        <v>313</v>
      </c>
      <c r="BQ219">
        <v>2841.8319999999999</v>
      </c>
      <c r="BR219" t="s">
        <v>374</v>
      </c>
      <c r="BU219" t="s">
        <v>313</v>
      </c>
      <c r="BV219">
        <v>814.173</v>
      </c>
      <c r="BW219" t="s">
        <v>541</v>
      </c>
      <c r="BZ219" t="s">
        <v>313</v>
      </c>
      <c r="CA219">
        <v>2235.3829999999998</v>
      </c>
      <c r="CB219" t="s">
        <v>542</v>
      </c>
      <c r="CE219" t="s">
        <v>313</v>
      </c>
      <c r="CF219">
        <v>566.25699999999995</v>
      </c>
      <c r="CG219" t="s">
        <v>328</v>
      </c>
      <c r="CJ219" t="s">
        <v>313</v>
      </c>
      <c r="CK219">
        <v>464.11</v>
      </c>
      <c r="CL219" t="s">
        <v>328</v>
      </c>
      <c r="CO219" t="s">
        <v>313</v>
      </c>
      <c r="CP219">
        <v>9.6319999999999997</v>
      </c>
      <c r="CQ219" t="s">
        <v>576</v>
      </c>
      <c r="CT219" t="s">
        <v>313</v>
      </c>
      <c r="CU219">
        <v>1529.34</v>
      </c>
      <c r="CV219" t="s">
        <v>313</v>
      </c>
      <c r="CY219" t="s">
        <v>313</v>
      </c>
      <c r="CZ219">
        <v>2478.846</v>
      </c>
      <c r="DA219" t="s">
        <v>313</v>
      </c>
      <c r="DD219" t="s">
        <v>313</v>
      </c>
      <c r="DE219">
        <v>179.16499999999999</v>
      </c>
      <c r="DF219" t="s">
        <v>347</v>
      </c>
      <c r="DI219" t="s">
        <v>313</v>
      </c>
      <c r="DJ219">
        <v>2712.8240000000001</v>
      </c>
      <c r="DK219" t="s">
        <v>341</v>
      </c>
      <c r="DN219" t="s">
        <v>313</v>
      </c>
      <c r="DO219">
        <v>0</v>
      </c>
      <c r="DP219" t="s">
        <v>418</v>
      </c>
      <c r="DQ219">
        <v>22.539000000000001</v>
      </c>
      <c r="DR219">
        <v>4794.6180000000004</v>
      </c>
      <c r="DS219" t="s">
        <v>418</v>
      </c>
      <c r="DT219">
        <v>0</v>
      </c>
      <c r="DU219" t="s">
        <v>332</v>
      </c>
      <c r="DV219">
        <v>100</v>
      </c>
      <c r="DW219">
        <v>21272.244999999999</v>
      </c>
      <c r="DX219" t="s">
        <v>332</v>
      </c>
      <c r="DY219">
        <v>1894.972</v>
      </c>
      <c r="DZ219" t="s">
        <v>328</v>
      </c>
      <c r="EC219" t="s">
        <v>313</v>
      </c>
      <c r="ED219">
        <v>6829.3339999999998</v>
      </c>
      <c r="EE219" t="s">
        <v>306</v>
      </c>
      <c r="EH219" t="s">
        <v>313</v>
      </c>
      <c r="EI219">
        <v>119.155</v>
      </c>
      <c r="EJ219" t="s">
        <v>333</v>
      </c>
      <c r="EM219" t="s">
        <v>313</v>
      </c>
      <c r="EN219">
        <v>1828.4</v>
      </c>
      <c r="EO219" t="s">
        <v>494</v>
      </c>
      <c r="ER219" t="s">
        <v>313</v>
      </c>
      <c r="ES219">
        <v>2104.3760000000002</v>
      </c>
      <c r="ET219" t="s">
        <v>313</v>
      </c>
      <c r="EW219" t="s">
        <v>313</v>
      </c>
      <c r="EX219">
        <v>2383.5120000000002</v>
      </c>
      <c r="EY219" t="s">
        <v>313</v>
      </c>
      <c r="FB219" t="s">
        <v>313</v>
      </c>
      <c r="FC219">
        <v>6124.674</v>
      </c>
      <c r="FD219" t="s">
        <v>376</v>
      </c>
      <c r="FG219" t="s">
        <v>313</v>
      </c>
      <c r="FH219">
        <v>6189.0249999999996</v>
      </c>
      <c r="FI219" t="s">
        <v>328</v>
      </c>
      <c r="FL219" t="s">
        <v>313</v>
      </c>
      <c r="FM219">
        <v>0</v>
      </c>
      <c r="FN219" t="s">
        <v>328</v>
      </c>
      <c r="FO219">
        <v>0</v>
      </c>
      <c r="FP219">
        <v>0</v>
      </c>
      <c r="FQ219" t="s">
        <v>328</v>
      </c>
      <c r="FR219">
        <v>2779.9929999999999</v>
      </c>
      <c r="FS219" t="s">
        <v>349</v>
      </c>
      <c r="FV219" t="s">
        <v>313</v>
      </c>
      <c r="FW219">
        <v>592.17700000000002</v>
      </c>
      <c r="FX219" t="s">
        <v>328</v>
      </c>
      <c r="GA219" t="s">
        <v>313</v>
      </c>
      <c r="GB219">
        <v>881.63499999999999</v>
      </c>
      <c r="GC219" t="s">
        <v>529</v>
      </c>
      <c r="GF219" t="s">
        <v>313</v>
      </c>
      <c r="GG219">
        <v>4318.4560000000001</v>
      </c>
      <c r="GH219" t="s">
        <v>328</v>
      </c>
      <c r="GK219" t="s">
        <v>313</v>
      </c>
      <c r="GL219">
        <v>3209.366</v>
      </c>
      <c r="GM219" t="s">
        <v>337</v>
      </c>
      <c r="GP219" t="s">
        <v>313</v>
      </c>
      <c r="GQ219">
        <v>2491.634</v>
      </c>
      <c r="GR219" t="s">
        <v>530</v>
      </c>
      <c r="GU219" t="s">
        <v>313</v>
      </c>
      <c r="GV219">
        <v>9.8840000000000003</v>
      </c>
      <c r="GW219" t="s">
        <v>313</v>
      </c>
      <c r="GZ219" t="s">
        <v>313</v>
      </c>
      <c r="HA219">
        <v>16673.567999999999</v>
      </c>
      <c r="HB219" t="s">
        <v>339</v>
      </c>
      <c r="HE219" t="s">
        <v>313</v>
      </c>
      <c r="HF219">
        <v>2824.3969999999999</v>
      </c>
      <c r="HG219" t="s">
        <v>328</v>
      </c>
      <c r="HJ219" t="s">
        <v>313</v>
      </c>
      <c r="HK219">
        <v>2524.578</v>
      </c>
      <c r="HL219" t="s">
        <v>328</v>
      </c>
      <c r="HO219" t="s">
        <v>313</v>
      </c>
      <c r="HP219">
        <v>841.42200000000003</v>
      </c>
      <c r="HQ219" t="s">
        <v>328</v>
      </c>
      <c r="HT219" t="s">
        <v>313</v>
      </c>
      <c r="HU219">
        <v>16939.595000000001</v>
      </c>
      <c r="HV219" t="s">
        <v>340</v>
      </c>
      <c r="HY219" t="s">
        <v>313</v>
      </c>
      <c r="HZ219">
        <v>3413.9430000000002</v>
      </c>
      <c r="IA219" t="s">
        <v>327</v>
      </c>
      <c r="ID219" t="s">
        <v>313</v>
      </c>
      <c r="IE219">
        <v>2638.4520000000002</v>
      </c>
      <c r="IF219" t="s">
        <v>306</v>
      </c>
      <c r="II219" t="s">
        <v>313</v>
      </c>
      <c r="IJ219">
        <v>64.325999999999993</v>
      </c>
      <c r="IK219" t="s">
        <v>2332</v>
      </c>
      <c r="IN219" t="s">
        <v>313</v>
      </c>
    </row>
    <row r="220" spans="1:248">
      <c r="A220">
        <v>210</v>
      </c>
      <c r="B220" t="s">
        <v>1748</v>
      </c>
      <c r="C220" t="s">
        <v>1708</v>
      </c>
      <c r="D220" t="s">
        <v>1749</v>
      </c>
      <c r="E220" t="s">
        <v>1750</v>
      </c>
      <c r="F220" t="s">
        <v>1751</v>
      </c>
      <c r="G220" t="s">
        <v>1740</v>
      </c>
      <c r="H220" t="s">
        <v>1752</v>
      </c>
      <c r="I220" t="s">
        <v>1753</v>
      </c>
      <c r="J220" t="s">
        <v>313</v>
      </c>
      <c r="K220" t="s">
        <v>313</v>
      </c>
      <c r="L220" t="s">
        <v>313</v>
      </c>
      <c r="M220">
        <v>218</v>
      </c>
      <c r="N220">
        <v>5362.3509999999997</v>
      </c>
      <c r="O220" t="s">
        <v>314</v>
      </c>
      <c r="R220" t="s">
        <v>313</v>
      </c>
      <c r="S220">
        <v>3563.7220000000002</v>
      </c>
      <c r="T220" t="s">
        <v>410</v>
      </c>
      <c r="W220" t="s">
        <v>313</v>
      </c>
      <c r="X220">
        <v>0</v>
      </c>
      <c r="Y220" t="s">
        <v>316</v>
      </c>
      <c r="Z220">
        <v>99.352999999999994</v>
      </c>
      <c r="AA220">
        <v>154287.32</v>
      </c>
      <c r="AB220" t="s">
        <v>316</v>
      </c>
      <c r="AC220">
        <v>1325.6110000000001</v>
      </c>
      <c r="AD220" t="s">
        <v>317</v>
      </c>
      <c r="AG220" t="s">
        <v>313</v>
      </c>
      <c r="AH220">
        <v>1040.9179999999999</v>
      </c>
      <c r="AI220" t="s">
        <v>401</v>
      </c>
      <c r="AL220" t="s">
        <v>313</v>
      </c>
      <c r="AM220">
        <v>0</v>
      </c>
      <c r="AN220" t="s">
        <v>361</v>
      </c>
      <c r="AO220">
        <v>0.64700000000000002</v>
      </c>
      <c r="AP220">
        <v>1004.797</v>
      </c>
      <c r="AQ220" t="s">
        <v>361</v>
      </c>
      <c r="AR220">
        <v>0</v>
      </c>
      <c r="AS220" t="s">
        <v>320</v>
      </c>
      <c r="AT220">
        <v>0.35599999999999998</v>
      </c>
      <c r="AU220">
        <v>553.14400000000001</v>
      </c>
      <c r="AV220" t="s">
        <v>320</v>
      </c>
      <c r="AW220">
        <v>1650.3689999999999</v>
      </c>
      <c r="AX220" t="s">
        <v>349</v>
      </c>
      <c r="BA220" t="s">
        <v>313</v>
      </c>
      <c r="BB220">
        <v>505.95299999999997</v>
      </c>
      <c r="BC220" t="s">
        <v>322</v>
      </c>
      <c r="BF220" t="s">
        <v>313</v>
      </c>
      <c r="BG220">
        <v>404.91699999999997</v>
      </c>
      <c r="BH220" t="s">
        <v>1408</v>
      </c>
      <c r="BK220" t="s">
        <v>313</v>
      </c>
      <c r="BL220">
        <v>2106.1410000000001</v>
      </c>
      <c r="BM220" t="s">
        <v>404</v>
      </c>
      <c r="BP220" t="s">
        <v>313</v>
      </c>
      <c r="BQ220">
        <v>2944.623</v>
      </c>
      <c r="BR220" t="s">
        <v>325</v>
      </c>
      <c r="BU220" t="s">
        <v>313</v>
      </c>
      <c r="BV220">
        <v>2259.6819999999998</v>
      </c>
      <c r="BW220" t="s">
        <v>326</v>
      </c>
      <c r="BZ220" t="s">
        <v>313</v>
      </c>
      <c r="CA220">
        <v>916.56200000000001</v>
      </c>
      <c r="CB220" t="s">
        <v>414</v>
      </c>
      <c r="CE220" t="s">
        <v>313</v>
      </c>
      <c r="CF220">
        <v>508.12599999999998</v>
      </c>
      <c r="CG220" t="s">
        <v>328</v>
      </c>
      <c r="CJ220" t="s">
        <v>313</v>
      </c>
      <c r="CK220">
        <v>0</v>
      </c>
      <c r="CL220" t="s">
        <v>328</v>
      </c>
      <c r="CM220">
        <v>0</v>
      </c>
      <c r="CN220">
        <v>5.2999999999999999E-2</v>
      </c>
      <c r="CO220" t="s">
        <v>328</v>
      </c>
      <c r="CP220">
        <v>1780.2349999999999</v>
      </c>
      <c r="CQ220" t="s">
        <v>415</v>
      </c>
      <c r="CT220" t="s">
        <v>313</v>
      </c>
      <c r="CU220">
        <v>860.67200000000003</v>
      </c>
      <c r="CV220" t="s">
        <v>313</v>
      </c>
      <c r="CY220" t="s">
        <v>313</v>
      </c>
      <c r="CZ220">
        <v>2076.2370000000001</v>
      </c>
      <c r="DA220" t="s">
        <v>313</v>
      </c>
      <c r="DD220" t="s">
        <v>313</v>
      </c>
      <c r="DE220">
        <v>734.351</v>
      </c>
      <c r="DF220" t="s">
        <v>330</v>
      </c>
      <c r="DI220" t="s">
        <v>313</v>
      </c>
      <c r="DJ220">
        <v>3092.895</v>
      </c>
      <c r="DK220" t="s">
        <v>306</v>
      </c>
      <c r="DN220" t="s">
        <v>313</v>
      </c>
      <c r="DO220">
        <v>0</v>
      </c>
      <c r="DP220" t="s">
        <v>341</v>
      </c>
      <c r="DQ220">
        <v>3.2360000000000002</v>
      </c>
      <c r="DR220">
        <v>5024.9709999999995</v>
      </c>
      <c r="DS220" t="s">
        <v>341</v>
      </c>
      <c r="DT220">
        <v>0</v>
      </c>
      <c r="DU220" t="s">
        <v>332</v>
      </c>
      <c r="DV220">
        <v>99.438999999999993</v>
      </c>
      <c r="DW220">
        <v>154420.35</v>
      </c>
      <c r="DX220" t="s">
        <v>332</v>
      </c>
      <c r="DY220">
        <v>1952.4670000000001</v>
      </c>
      <c r="DZ220" t="s">
        <v>328</v>
      </c>
      <c r="EC220" t="s">
        <v>313</v>
      </c>
      <c r="ED220">
        <v>3967.4090000000001</v>
      </c>
      <c r="EE220" t="s">
        <v>306</v>
      </c>
      <c r="EH220" t="s">
        <v>313</v>
      </c>
      <c r="EI220">
        <v>149.803</v>
      </c>
      <c r="EJ220" t="s">
        <v>333</v>
      </c>
      <c r="EM220" t="s">
        <v>313</v>
      </c>
      <c r="EN220">
        <v>734.35599999999999</v>
      </c>
      <c r="EO220" t="s">
        <v>394</v>
      </c>
      <c r="ER220" t="s">
        <v>313</v>
      </c>
      <c r="ES220">
        <v>1563.856</v>
      </c>
      <c r="ET220" t="s">
        <v>313</v>
      </c>
      <c r="EW220" t="s">
        <v>313</v>
      </c>
      <c r="EX220">
        <v>3419.5520000000001</v>
      </c>
      <c r="EY220" t="s">
        <v>313</v>
      </c>
      <c r="FB220" t="s">
        <v>313</v>
      </c>
      <c r="FC220">
        <v>597.18799999999999</v>
      </c>
      <c r="FD220" t="s">
        <v>335</v>
      </c>
      <c r="FG220" t="s">
        <v>313</v>
      </c>
      <c r="FH220">
        <v>4419.9660000000003</v>
      </c>
      <c r="FI220" t="s">
        <v>328</v>
      </c>
      <c r="FL220" t="s">
        <v>313</v>
      </c>
      <c r="FM220">
        <v>567.03200000000004</v>
      </c>
      <c r="FN220" t="s">
        <v>328</v>
      </c>
      <c r="FQ220" t="s">
        <v>313</v>
      </c>
      <c r="FR220">
        <v>1052.769</v>
      </c>
      <c r="FS220" t="s">
        <v>306</v>
      </c>
      <c r="FV220" t="s">
        <v>313</v>
      </c>
      <c r="FW220">
        <v>947.495</v>
      </c>
      <c r="FX220" t="s">
        <v>328</v>
      </c>
      <c r="GA220" t="s">
        <v>313</v>
      </c>
      <c r="GB220">
        <v>1982.104</v>
      </c>
      <c r="GC220" t="s">
        <v>1754</v>
      </c>
      <c r="GF220" t="s">
        <v>313</v>
      </c>
      <c r="GG220">
        <v>10282.411</v>
      </c>
      <c r="GH220" t="s">
        <v>328</v>
      </c>
      <c r="GK220" t="s">
        <v>313</v>
      </c>
      <c r="GL220">
        <v>916.98500000000001</v>
      </c>
      <c r="GM220" t="s">
        <v>416</v>
      </c>
      <c r="GP220" t="s">
        <v>313</v>
      </c>
      <c r="GQ220">
        <v>2602.2060000000001</v>
      </c>
      <c r="GR220" t="s">
        <v>417</v>
      </c>
      <c r="GU220" t="s">
        <v>313</v>
      </c>
      <c r="GV220">
        <v>746.44399999999996</v>
      </c>
      <c r="GW220" t="s">
        <v>313</v>
      </c>
      <c r="GZ220" t="s">
        <v>313</v>
      </c>
      <c r="HA220">
        <v>13608.883</v>
      </c>
      <c r="HB220" t="s">
        <v>339</v>
      </c>
      <c r="HE220" t="s">
        <v>313</v>
      </c>
      <c r="HF220">
        <v>2597.2310000000002</v>
      </c>
      <c r="HG220" t="s">
        <v>328</v>
      </c>
      <c r="HJ220" t="s">
        <v>313</v>
      </c>
      <c r="HK220">
        <v>3094.8290000000002</v>
      </c>
      <c r="HL220" t="s">
        <v>328</v>
      </c>
      <c r="HO220" t="s">
        <v>313</v>
      </c>
      <c r="HP220">
        <v>213.04499999999999</v>
      </c>
      <c r="HQ220" t="s">
        <v>328</v>
      </c>
      <c r="HT220" t="s">
        <v>313</v>
      </c>
      <c r="HU220">
        <v>16566.388999999999</v>
      </c>
      <c r="HV220" t="s">
        <v>340</v>
      </c>
      <c r="HY220" t="s">
        <v>313</v>
      </c>
      <c r="HZ220">
        <v>3138.6990000000001</v>
      </c>
      <c r="IA220" t="s">
        <v>327</v>
      </c>
      <c r="ID220" t="s">
        <v>313</v>
      </c>
      <c r="IE220">
        <v>0</v>
      </c>
      <c r="IF220" t="s">
        <v>306</v>
      </c>
      <c r="IG220">
        <v>99.998999999999995</v>
      </c>
      <c r="IH220">
        <v>155290.57500000001</v>
      </c>
      <c r="II220" t="s">
        <v>306</v>
      </c>
      <c r="IJ220">
        <v>0</v>
      </c>
      <c r="IK220" t="s">
        <v>2332</v>
      </c>
      <c r="IL220">
        <v>0.28799999999999998</v>
      </c>
      <c r="IM220">
        <v>447.798</v>
      </c>
      <c r="IN220" t="s">
        <v>2332</v>
      </c>
    </row>
    <row r="221" spans="1:248">
      <c r="A221">
        <v>215</v>
      </c>
      <c r="B221" t="s">
        <v>1755</v>
      </c>
      <c r="C221" t="s">
        <v>1756</v>
      </c>
      <c r="D221" t="s">
        <v>350</v>
      </c>
      <c r="E221" t="s">
        <v>1757</v>
      </c>
      <c r="F221" t="s">
        <v>1758</v>
      </c>
      <c r="G221" t="s">
        <v>522</v>
      </c>
      <c r="H221" t="s">
        <v>1513</v>
      </c>
      <c r="I221" t="s">
        <v>313</v>
      </c>
      <c r="J221" t="s">
        <v>313</v>
      </c>
      <c r="K221" t="s">
        <v>346</v>
      </c>
      <c r="L221" t="s">
        <v>346</v>
      </c>
      <c r="M221">
        <v>219</v>
      </c>
      <c r="N221">
        <v>6294.9359999999997</v>
      </c>
      <c r="O221" t="s">
        <v>314</v>
      </c>
      <c r="R221" t="s">
        <v>313</v>
      </c>
      <c r="S221">
        <v>3333.9</v>
      </c>
      <c r="T221" t="s">
        <v>410</v>
      </c>
      <c r="W221" t="s">
        <v>313</v>
      </c>
      <c r="X221">
        <v>0</v>
      </c>
      <c r="Y221" t="s">
        <v>316</v>
      </c>
      <c r="Z221">
        <v>100</v>
      </c>
      <c r="AA221">
        <v>10826.023999999999</v>
      </c>
      <c r="AB221" t="s">
        <v>316</v>
      </c>
      <c r="AC221">
        <v>1477.413</v>
      </c>
      <c r="AD221" t="s">
        <v>317</v>
      </c>
      <c r="AG221" t="s">
        <v>313</v>
      </c>
      <c r="AH221">
        <v>558.92200000000003</v>
      </c>
      <c r="AI221" t="s">
        <v>401</v>
      </c>
      <c r="AL221" t="s">
        <v>313</v>
      </c>
      <c r="AM221">
        <v>125.56100000000001</v>
      </c>
      <c r="AN221" t="s">
        <v>319</v>
      </c>
      <c r="AQ221" t="s">
        <v>313</v>
      </c>
      <c r="AR221">
        <v>265.34100000000001</v>
      </c>
      <c r="AS221" t="s">
        <v>411</v>
      </c>
      <c r="AV221" t="s">
        <v>313</v>
      </c>
      <c r="AW221">
        <v>1864.454</v>
      </c>
      <c r="AX221" t="s">
        <v>349</v>
      </c>
      <c r="BA221" t="s">
        <v>313</v>
      </c>
      <c r="BB221">
        <v>172.59899999999999</v>
      </c>
      <c r="BC221" t="s">
        <v>322</v>
      </c>
      <c r="BF221" t="s">
        <v>313</v>
      </c>
      <c r="BG221">
        <v>153.59100000000001</v>
      </c>
      <c r="BH221" t="s">
        <v>412</v>
      </c>
      <c r="BK221" t="s">
        <v>313</v>
      </c>
      <c r="BL221">
        <v>1505.3879999999999</v>
      </c>
      <c r="BM221" t="s">
        <v>404</v>
      </c>
      <c r="BP221" t="s">
        <v>313</v>
      </c>
      <c r="BQ221">
        <v>2294.4409999999998</v>
      </c>
      <c r="BR221" t="s">
        <v>325</v>
      </c>
      <c r="BU221" t="s">
        <v>313</v>
      </c>
      <c r="BV221">
        <v>1646.2619999999999</v>
      </c>
      <c r="BW221" t="s">
        <v>413</v>
      </c>
      <c r="BZ221" t="s">
        <v>313</v>
      </c>
      <c r="CA221">
        <v>567.67499999999995</v>
      </c>
      <c r="CB221" t="s">
        <v>414</v>
      </c>
      <c r="CE221" t="s">
        <v>313</v>
      </c>
      <c r="CF221">
        <v>155.25200000000001</v>
      </c>
      <c r="CG221" t="s">
        <v>328</v>
      </c>
      <c r="CJ221" t="s">
        <v>313</v>
      </c>
      <c r="CK221">
        <v>282.52699999999999</v>
      </c>
      <c r="CL221" t="s">
        <v>328</v>
      </c>
      <c r="CO221" t="s">
        <v>313</v>
      </c>
      <c r="CP221">
        <v>1266.1990000000001</v>
      </c>
      <c r="CQ221" t="s">
        <v>415</v>
      </c>
      <c r="CT221" t="s">
        <v>313</v>
      </c>
      <c r="CU221">
        <v>179.65700000000001</v>
      </c>
      <c r="CV221" t="s">
        <v>313</v>
      </c>
      <c r="CY221" t="s">
        <v>313</v>
      </c>
      <c r="CZ221">
        <v>1495.999</v>
      </c>
      <c r="DA221" t="s">
        <v>313</v>
      </c>
      <c r="DD221" t="s">
        <v>313</v>
      </c>
      <c r="DE221">
        <v>1112.19</v>
      </c>
      <c r="DF221" t="s">
        <v>330</v>
      </c>
      <c r="DI221" t="s">
        <v>313</v>
      </c>
      <c r="DJ221">
        <v>2419.8110000000001</v>
      </c>
      <c r="DK221" t="s">
        <v>306</v>
      </c>
      <c r="DN221" t="s">
        <v>313</v>
      </c>
      <c r="DO221">
        <v>0</v>
      </c>
      <c r="DP221" t="s">
        <v>321</v>
      </c>
      <c r="DQ221">
        <v>17.195</v>
      </c>
      <c r="DR221">
        <v>1861.491</v>
      </c>
      <c r="DS221" t="s">
        <v>321</v>
      </c>
      <c r="DT221">
        <v>0</v>
      </c>
      <c r="DU221" t="s">
        <v>332</v>
      </c>
      <c r="DV221">
        <v>100</v>
      </c>
      <c r="DW221">
        <v>10826.023999999999</v>
      </c>
      <c r="DX221" t="s">
        <v>332</v>
      </c>
      <c r="DY221">
        <v>1837.942</v>
      </c>
      <c r="DZ221" t="s">
        <v>328</v>
      </c>
      <c r="EC221" t="s">
        <v>313</v>
      </c>
      <c r="ED221">
        <v>4384.58</v>
      </c>
      <c r="EE221" t="s">
        <v>306</v>
      </c>
      <c r="EH221" t="s">
        <v>313</v>
      </c>
      <c r="EI221">
        <v>180.983</v>
      </c>
      <c r="EJ221" t="s">
        <v>333</v>
      </c>
      <c r="EM221" t="s">
        <v>313</v>
      </c>
      <c r="EN221">
        <v>1549.663</v>
      </c>
      <c r="EO221" t="s">
        <v>394</v>
      </c>
      <c r="ER221" t="s">
        <v>313</v>
      </c>
      <c r="ES221">
        <v>1226.5719999999999</v>
      </c>
      <c r="ET221" t="s">
        <v>313</v>
      </c>
      <c r="EW221" t="s">
        <v>313</v>
      </c>
      <c r="EX221">
        <v>2722.7689999999998</v>
      </c>
      <c r="EY221" t="s">
        <v>313</v>
      </c>
      <c r="FB221" t="s">
        <v>313</v>
      </c>
      <c r="FC221">
        <v>1857.039</v>
      </c>
      <c r="FD221" t="s">
        <v>335</v>
      </c>
      <c r="FG221" t="s">
        <v>313</v>
      </c>
      <c r="FH221">
        <v>4468.0659999999998</v>
      </c>
      <c r="FI221" t="s">
        <v>328</v>
      </c>
      <c r="FL221" t="s">
        <v>313</v>
      </c>
      <c r="FM221">
        <v>11.545</v>
      </c>
      <c r="FN221" t="s">
        <v>328</v>
      </c>
      <c r="FQ221" t="s">
        <v>313</v>
      </c>
      <c r="FR221">
        <v>1034.691</v>
      </c>
      <c r="FS221" t="s">
        <v>306</v>
      </c>
      <c r="FV221" t="s">
        <v>313</v>
      </c>
      <c r="FW221">
        <v>186.41399999999999</v>
      </c>
      <c r="FX221" t="s">
        <v>328</v>
      </c>
      <c r="GA221" t="s">
        <v>313</v>
      </c>
      <c r="GB221">
        <v>1969.1189999999999</v>
      </c>
      <c r="GC221" t="s">
        <v>395</v>
      </c>
      <c r="GF221" t="s">
        <v>313</v>
      </c>
      <c r="GG221">
        <v>9509.0920000000006</v>
      </c>
      <c r="GH221" t="s">
        <v>328</v>
      </c>
      <c r="GK221" t="s">
        <v>313</v>
      </c>
      <c r="GL221">
        <v>568.08399999999995</v>
      </c>
      <c r="GM221" t="s">
        <v>416</v>
      </c>
      <c r="GP221" t="s">
        <v>313</v>
      </c>
      <c r="GQ221">
        <v>1900.682</v>
      </c>
      <c r="GR221" t="s">
        <v>417</v>
      </c>
      <c r="GU221" t="s">
        <v>313</v>
      </c>
      <c r="GV221">
        <v>21.155999999999999</v>
      </c>
      <c r="GW221" t="s">
        <v>313</v>
      </c>
      <c r="GZ221" t="s">
        <v>313</v>
      </c>
      <c r="HA221">
        <v>13983.558000000001</v>
      </c>
      <c r="HB221" t="s">
        <v>339</v>
      </c>
      <c r="HE221" t="s">
        <v>313</v>
      </c>
      <c r="HF221">
        <v>1845.9639999999999</v>
      </c>
      <c r="HG221" t="s">
        <v>328</v>
      </c>
      <c r="HJ221" t="s">
        <v>313</v>
      </c>
      <c r="HK221">
        <v>2390.0039999999999</v>
      </c>
      <c r="HL221" t="s">
        <v>328</v>
      </c>
      <c r="HO221" t="s">
        <v>313</v>
      </c>
      <c r="HP221">
        <v>61.801000000000002</v>
      </c>
      <c r="HQ221" t="s">
        <v>328</v>
      </c>
      <c r="HT221" t="s">
        <v>313</v>
      </c>
      <c r="HU221">
        <v>16692.48</v>
      </c>
      <c r="HV221" t="s">
        <v>340</v>
      </c>
      <c r="HY221" t="s">
        <v>313</v>
      </c>
      <c r="HZ221">
        <v>2737.0909999999999</v>
      </c>
      <c r="IA221" t="s">
        <v>327</v>
      </c>
      <c r="ID221" t="s">
        <v>313</v>
      </c>
      <c r="IE221">
        <v>19.186</v>
      </c>
      <c r="IF221" t="s">
        <v>306</v>
      </c>
      <c r="II221" t="s">
        <v>313</v>
      </c>
      <c r="IJ221">
        <v>0</v>
      </c>
      <c r="IK221" t="s">
        <v>2332</v>
      </c>
      <c r="IL221">
        <v>24.21</v>
      </c>
      <c r="IM221">
        <v>2621.0329999999999</v>
      </c>
      <c r="IN221" t="s">
        <v>2332</v>
      </c>
    </row>
    <row r="222" spans="1:248">
      <c r="A222">
        <v>216</v>
      </c>
      <c r="B222" t="s">
        <v>1759</v>
      </c>
      <c r="C222" t="s">
        <v>1760</v>
      </c>
      <c r="D222" t="s">
        <v>612</v>
      </c>
      <c r="E222" t="s">
        <v>1761</v>
      </c>
      <c r="F222" t="s">
        <v>1762</v>
      </c>
      <c r="G222" t="s">
        <v>522</v>
      </c>
      <c r="H222" t="s">
        <v>1530</v>
      </c>
      <c r="I222" t="s">
        <v>313</v>
      </c>
      <c r="J222" t="s">
        <v>313</v>
      </c>
      <c r="K222" t="s">
        <v>313</v>
      </c>
      <c r="L222" t="s">
        <v>313</v>
      </c>
      <c r="M222">
        <v>220</v>
      </c>
      <c r="N222">
        <v>6758.9139999999998</v>
      </c>
      <c r="O222" t="s">
        <v>314</v>
      </c>
      <c r="R222" t="s">
        <v>313</v>
      </c>
      <c r="S222">
        <v>4321.3149999999996</v>
      </c>
      <c r="T222" t="s">
        <v>315</v>
      </c>
      <c r="W222" t="s">
        <v>313</v>
      </c>
      <c r="X222">
        <v>11.243</v>
      </c>
      <c r="Y222" t="s">
        <v>316</v>
      </c>
      <c r="AB222" t="s">
        <v>313</v>
      </c>
      <c r="AC222">
        <v>2936.32</v>
      </c>
      <c r="AD222" t="s">
        <v>317</v>
      </c>
      <c r="AG222" t="s">
        <v>313</v>
      </c>
      <c r="AH222">
        <v>0</v>
      </c>
      <c r="AI222" t="s">
        <v>318</v>
      </c>
      <c r="AJ222">
        <v>100</v>
      </c>
      <c r="AK222">
        <v>821.32500000000005</v>
      </c>
      <c r="AL222" t="s">
        <v>318</v>
      </c>
      <c r="AM222">
        <v>963.95</v>
      </c>
      <c r="AN222" t="s">
        <v>319</v>
      </c>
      <c r="AQ222" t="s">
        <v>313</v>
      </c>
      <c r="AR222">
        <v>2912.61</v>
      </c>
      <c r="AS222" t="s">
        <v>402</v>
      </c>
      <c r="AV222" t="s">
        <v>313</v>
      </c>
      <c r="AW222">
        <v>1612.2539999999999</v>
      </c>
      <c r="AX222" t="s">
        <v>341</v>
      </c>
      <c r="BA222" t="s">
        <v>313</v>
      </c>
      <c r="BB222">
        <v>957.3</v>
      </c>
      <c r="BC222" t="s">
        <v>322</v>
      </c>
      <c r="BF222" t="s">
        <v>313</v>
      </c>
      <c r="BG222">
        <v>168.08600000000001</v>
      </c>
      <c r="BH222" t="s">
        <v>1105</v>
      </c>
      <c r="BK222" t="s">
        <v>313</v>
      </c>
      <c r="BL222">
        <v>2739.78</v>
      </c>
      <c r="BM222" t="s">
        <v>824</v>
      </c>
      <c r="BP222" t="s">
        <v>313</v>
      </c>
      <c r="BQ222">
        <v>2931.6329999999998</v>
      </c>
      <c r="BR222" t="s">
        <v>374</v>
      </c>
      <c r="BU222" t="s">
        <v>313</v>
      </c>
      <c r="BV222">
        <v>2605.2109999999998</v>
      </c>
      <c r="BW222" t="s">
        <v>938</v>
      </c>
      <c r="BZ222" t="s">
        <v>313</v>
      </c>
      <c r="CA222">
        <v>0</v>
      </c>
      <c r="CB222" t="s">
        <v>327</v>
      </c>
      <c r="CC222">
        <v>100</v>
      </c>
      <c r="CD222">
        <v>821.32500000000005</v>
      </c>
      <c r="CE222" t="s">
        <v>327</v>
      </c>
      <c r="CF222">
        <v>547.63800000000003</v>
      </c>
      <c r="CG222" t="s">
        <v>328</v>
      </c>
      <c r="CJ222" t="s">
        <v>313</v>
      </c>
      <c r="CK222">
        <v>1843.5260000000001</v>
      </c>
      <c r="CL222" t="s">
        <v>328</v>
      </c>
      <c r="CO222" t="s">
        <v>313</v>
      </c>
      <c r="CP222">
        <v>1933.826</v>
      </c>
      <c r="CQ222" t="s">
        <v>939</v>
      </c>
      <c r="CT222" t="s">
        <v>313</v>
      </c>
      <c r="CU222">
        <v>2415.1390000000001</v>
      </c>
      <c r="CV222" t="s">
        <v>313</v>
      </c>
      <c r="CY222" t="s">
        <v>313</v>
      </c>
      <c r="CZ222">
        <v>2538.038</v>
      </c>
      <c r="DA222" t="s">
        <v>313</v>
      </c>
      <c r="DD222" t="s">
        <v>313</v>
      </c>
      <c r="DE222">
        <v>426.29599999999999</v>
      </c>
      <c r="DF222" t="s">
        <v>347</v>
      </c>
      <c r="DI222" t="s">
        <v>313</v>
      </c>
      <c r="DJ222">
        <v>2981.2040000000002</v>
      </c>
      <c r="DK222" t="s">
        <v>341</v>
      </c>
      <c r="DN222" t="s">
        <v>313</v>
      </c>
      <c r="DO222">
        <v>909.226</v>
      </c>
      <c r="DP222" t="s">
        <v>418</v>
      </c>
      <c r="DS222" t="s">
        <v>313</v>
      </c>
      <c r="DT222">
        <v>0</v>
      </c>
      <c r="DU222" t="s">
        <v>332</v>
      </c>
      <c r="DV222">
        <v>17.481000000000002</v>
      </c>
      <c r="DW222">
        <v>143.57599999999999</v>
      </c>
      <c r="DX222" t="s">
        <v>332</v>
      </c>
      <c r="DY222">
        <v>2411.8649999999998</v>
      </c>
      <c r="DZ222" t="s">
        <v>328</v>
      </c>
      <c r="EC222" t="s">
        <v>313</v>
      </c>
      <c r="ED222">
        <v>2812.0230000000001</v>
      </c>
      <c r="EE222" t="s">
        <v>306</v>
      </c>
      <c r="EH222" t="s">
        <v>313</v>
      </c>
      <c r="EI222">
        <v>260.07600000000002</v>
      </c>
      <c r="EJ222" t="s">
        <v>364</v>
      </c>
      <c r="EM222" t="s">
        <v>313</v>
      </c>
      <c r="EN222">
        <v>3772.835</v>
      </c>
      <c r="EO222" t="s">
        <v>494</v>
      </c>
      <c r="ER222" t="s">
        <v>313</v>
      </c>
      <c r="ES222">
        <v>2677.5430000000001</v>
      </c>
      <c r="ET222" t="s">
        <v>313</v>
      </c>
      <c r="EW222" t="s">
        <v>313</v>
      </c>
      <c r="EX222">
        <v>2982.5450000000001</v>
      </c>
      <c r="EY222" t="s">
        <v>313</v>
      </c>
      <c r="FB222" t="s">
        <v>313</v>
      </c>
      <c r="FC222">
        <v>5653.509</v>
      </c>
      <c r="FD222" t="s">
        <v>376</v>
      </c>
      <c r="FG222" t="s">
        <v>313</v>
      </c>
      <c r="FH222">
        <v>2467.9160000000002</v>
      </c>
      <c r="FI222" t="s">
        <v>328</v>
      </c>
      <c r="FL222" t="s">
        <v>313</v>
      </c>
      <c r="FM222">
        <v>2576.4789999999998</v>
      </c>
      <c r="FN222" t="s">
        <v>328</v>
      </c>
      <c r="FQ222" t="s">
        <v>313</v>
      </c>
      <c r="FR222">
        <v>3814.0279999999998</v>
      </c>
      <c r="FS222" t="s">
        <v>306</v>
      </c>
      <c r="FV222" t="s">
        <v>313</v>
      </c>
      <c r="FW222">
        <v>408.411</v>
      </c>
      <c r="FX222" t="s">
        <v>328</v>
      </c>
      <c r="GA222" t="s">
        <v>313</v>
      </c>
      <c r="GB222">
        <v>2915.5070000000001</v>
      </c>
      <c r="GC222" t="s">
        <v>395</v>
      </c>
      <c r="GF222" t="s">
        <v>313</v>
      </c>
      <c r="GG222">
        <v>7399.5550000000003</v>
      </c>
      <c r="GH222" t="s">
        <v>328</v>
      </c>
      <c r="GK222" t="s">
        <v>313</v>
      </c>
      <c r="GL222">
        <v>0</v>
      </c>
      <c r="GM222" t="s">
        <v>337</v>
      </c>
      <c r="GN222">
        <v>99.697999999999993</v>
      </c>
      <c r="GO222">
        <v>818.84400000000005</v>
      </c>
      <c r="GP222" t="s">
        <v>337</v>
      </c>
      <c r="GQ222">
        <v>2939.72</v>
      </c>
      <c r="GR222" t="s">
        <v>502</v>
      </c>
      <c r="GU222" t="s">
        <v>313</v>
      </c>
      <c r="GV222">
        <v>0</v>
      </c>
      <c r="GW222" t="s">
        <v>313</v>
      </c>
      <c r="GX222">
        <v>1E-3</v>
      </c>
      <c r="GY222">
        <v>8.0000000000000002E-3</v>
      </c>
      <c r="GZ222" t="s">
        <v>313</v>
      </c>
      <c r="HA222">
        <v>18647.142</v>
      </c>
      <c r="HB222" t="s">
        <v>339</v>
      </c>
      <c r="HE222" t="s">
        <v>313</v>
      </c>
      <c r="HF222">
        <v>1977.6559999999999</v>
      </c>
      <c r="HG222" t="s">
        <v>328</v>
      </c>
      <c r="HJ222" t="s">
        <v>313</v>
      </c>
      <c r="HK222">
        <v>3104.8380000000002</v>
      </c>
      <c r="HL222" t="s">
        <v>328</v>
      </c>
      <c r="HO222" t="s">
        <v>313</v>
      </c>
      <c r="HP222">
        <v>0</v>
      </c>
      <c r="HQ222" t="s">
        <v>328</v>
      </c>
      <c r="HR222">
        <v>99.998999999999995</v>
      </c>
      <c r="HS222">
        <v>821.31700000000001</v>
      </c>
      <c r="HT222" t="s">
        <v>328</v>
      </c>
      <c r="HU222">
        <v>13153.593999999999</v>
      </c>
      <c r="HV222" t="s">
        <v>340</v>
      </c>
      <c r="HY222" t="s">
        <v>313</v>
      </c>
      <c r="HZ222">
        <v>547.54600000000005</v>
      </c>
      <c r="IA222" t="s">
        <v>327</v>
      </c>
      <c r="ID222" t="s">
        <v>313</v>
      </c>
      <c r="IE222">
        <v>0</v>
      </c>
      <c r="IF222" t="s">
        <v>306</v>
      </c>
      <c r="IG222">
        <v>99.998999999999995</v>
      </c>
      <c r="IH222">
        <v>821.31700000000001</v>
      </c>
      <c r="II222" t="s">
        <v>306</v>
      </c>
      <c r="IJ222">
        <v>0</v>
      </c>
      <c r="IK222" t="s">
        <v>2332</v>
      </c>
      <c r="IL222">
        <v>19.189</v>
      </c>
      <c r="IM222">
        <v>157.607</v>
      </c>
      <c r="IN222" t="s">
        <v>2332</v>
      </c>
    </row>
    <row r="223" spans="1:248">
      <c r="A223">
        <v>217</v>
      </c>
      <c r="B223" t="s">
        <v>1763</v>
      </c>
      <c r="C223" t="s">
        <v>1764</v>
      </c>
      <c r="D223" t="s">
        <v>1765</v>
      </c>
      <c r="E223" t="s">
        <v>1766</v>
      </c>
      <c r="F223" t="s">
        <v>1767</v>
      </c>
      <c r="G223" t="s">
        <v>522</v>
      </c>
      <c r="H223" t="s">
        <v>1537</v>
      </c>
      <c r="I223" t="s">
        <v>313</v>
      </c>
      <c r="J223" t="s">
        <v>313</v>
      </c>
      <c r="K223" t="s">
        <v>346</v>
      </c>
      <c r="L223" t="s">
        <v>313</v>
      </c>
      <c r="M223">
        <v>221</v>
      </c>
      <c r="N223">
        <v>8115.1850000000004</v>
      </c>
      <c r="O223" t="s">
        <v>314</v>
      </c>
      <c r="R223" t="s">
        <v>313</v>
      </c>
      <c r="S223">
        <v>3297.7420000000002</v>
      </c>
      <c r="T223" t="s">
        <v>315</v>
      </c>
      <c r="W223" t="s">
        <v>313</v>
      </c>
      <c r="X223">
        <v>0</v>
      </c>
      <c r="Y223" t="s">
        <v>316</v>
      </c>
      <c r="Z223">
        <v>100</v>
      </c>
      <c r="AA223">
        <v>50724.654999999999</v>
      </c>
      <c r="AB223" t="s">
        <v>316</v>
      </c>
      <c r="AC223">
        <v>3905.181</v>
      </c>
      <c r="AD223" t="s">
        <v>317</v>
      </c>
      <c r="AG223" t="s">
        <v>313</v>
      </c>
      <c r="AH223">
        <v>1254.777</v>
      </c>
      <c r="AI223" t="s">
        <v>318</v>
      </c>
      <c r="AL223" t="s">
        <v>313</v>
      </c>
      <c r="AM223">
        <v>388.77300000000002</v>
      </c>
      <c r="AN223" t="s">
        <v>319</v>
      </c>
      <c r="AQ223" t="s">
        <v>313</v>
      </c>
      <c r="AR223">
        <v>2840.4929999999999</v>
      </c>
      <c r="AS223" t="s">
        <v>402</v>
      </c>
      <c r="AV223" t="s">
        <v>313</v>
      </c>
      <c r="AW223">
        <v>2551.069</v>
      </c>
      <c r="AX223" t="s">
        <v>341</v>
      </c>
      <c r="BA223" t="s">
        <v>313</v>
      </c>
      <c r="BB223">
        <v>2.12</v>
      </c>
      <c r="BC223" t="s">
        <v>322</v>
      </c>
      <c r="BF223" t="s">
        <v>313</v>
      </c>
      <c r="BG223">
        <v>718.73900000000003</v>
      </c>
      <c r="BH223" t="s">
        <v>1012</v>
      </c>
      <c r="BK223" t="s">
        <v>313</v>
      </c>
      <c r="BL223">
        <v>1956.729</v>
      </c>
      <c r="BM223" t="s">
        <v>824</v>
      </c>
      <c r="BP223" t="s">
        <v>313</v>
      </c>
      <c r="BQ223">
        <v>3096.212</v>
      </c>
      <c r="BR223" t="s">
        <v>374</v>
      </c>
      <c r="BU223" t="s">
        <v>313</v>
      </c>
      <c r="BV223">
        <v>1744.7349999999999</v>
      </c>
      <c r="BW223" t="s">
        <v>618</v>
      </c>
      <c r="BZ223" t="s">
        <v>313</v>
      </c>
      <c r="CA223">
        <v>1057.6980000000001</v>
      </c>
      <c r="CB223" t="s">
        <v>542</v>
      </c>
      <c r="CE223" t="s">
        <v>313</v>
      </c>
      <c r="CF223">
        <v>2.121</v>
      </c>
      <c r="CG223" t="s">
        <v>328</v>
      </c>
      <c r="CJ223" t="s">
        <v>313</v>
      </c>
      <c r="CK223">
        <v>1668.377</v>
      </c>
      <c r="CL223" t="s">
        <v>328</v>
      </c>
      <c r="CO223" t="s">
        <v>313</v>
      </c>
      <c r="CP223">
        <v>714.053</v>
      </c>
      <c r="CQ223" t="s">
        <v>955</v>
      </c>
      <c r="CT223" t="s">
        <v>313</v>
      </c>
      <c r="CU223">
        <v>2392.8339999999998</v>
      </c>
      <c r="CV223" t="s">
        <v>313</v>
      </c>
      <c r="CY223" t="s">
        <v>313</v>
      </c>
      <c r="CZ223">
        <v>2743.8789999999999</v>
      </c>
      <c r="DA223" t="s">
        <v>313</v>
      </c>
      <c r="DD223" t="s">
        <v>313</v>
      </c>
      <c r="DE223">
        <v>405.06599999999997</v>
      </c>
      <c r="DF223" t="s">
        <v>347</v>
      </c>
      <c r="DI223" t="s">
        <v>313</v>
      </c>
      <c r="DJ223">
        <v>3071.59</v>
      </c>
      <c r="DK223" t="s">
        <v>341</v>
      </c>
      <c r="DN223" t="s">
        <v>313</v>
      </c>
      <c r="DO223">
        <v>0</v>
      </c>
      <c r="DP223" t="s">
        <v>418</v>
      </c>
      <c r="DQ223">
        <v>58.610999999999997</v>
      </c>
      <c r="DR223">
        <v>29730.366999999998</v>
      </c>
      <c r="DS223" t="s">
        <v>418</v>
      </c>
      <c r="DT223">
        <v>0</v>
      </c>
      <c r="DU223" t="s">
        <v>332</v>
      </c>
      <c r="DV223">
        <v>100</v>
      </c>
      <c r="DW223">
        <v>50724.654999999999</v>
      </c>
      <c r="DX223" t="s">
        <v>332</v>
      </c>
      <c r="DY223">
        <v>2193.3449999999998</v>
      </c>
      <c r="DZ223" t="s">
        <v>328</v>
      </c>
      <c r="EC223" t="s">
        <v>313</v>
      </c>
      <c r="ED223">
        <v>3833.2959999999998</v>
      </c>
      <c r="EE223" t="s">
        <v>306</v>
      </c>
      <c r="EH223" t="s">
        <v>313</v>
      </c>
      <c r="EI223">
        <v>593.86</v>
      </c>
      <c r="EJ223" t="s">
        <v>333</v>
      </c>
      <c r="EM223" t="s">
        <v>313</v>
      </c>
      <c r="EN223">
        <v>2241.5169999999998</v>
      </c>
      <c r="EO223" t="s">
        <v>494</v>
      </c>
      <c r="ER223" t="s">
        <v>313</v>
      </c>
      <c r="ES223">
        <v>1490.18</v>
      </c>
      <c r="ET223" t="s">
        <v>313</v>
      </c>
      <c r="EW223" t="s">
        <v>313</v>
      </c>
      <c r="EX223">
        <v>2922.0250000000001</v>
      </c>
      <c r="EY223" t="s">
        <v>313</v>
      </c>
      <c r="FB223" t="s">
        <v>313</v>
      </c>
      <c r="FC223">
        <v>4185.5739999999996</v>
      </c>
      <c r="FD223" t="s">
        <v>376</v>
      </c>
      <c r="FG223" t="s">
        <v>313</v>
      </c>
      <c r="FH223">
        <v>3825.1370000000002</v>
      </c>
      <c r="FI223" t="s">
        <v>328</v>
      </c>
      <c r="FL223" t="s">
        <v>313</v>
      </c>
      <c r="FM223">
        <v>2224.6590000000001</v>
      </c>
      <c r="FN223" t="s">
        <v>328</v>
      </c>
      <c r="FQ223" t="s">
        <v>313</v>
      </c>
      <c r="FR223">
        <v>4782.0349999999999</v>
      </c>
      <c r="FS223" t="s">
        <v>306</v>
      </c>
      <c r="FV223" t="s">
        <v>313</v>
      </c>
      <c r="FW223">
        <v>992.55100000000004</v>
      </c>
      <c r="FX223" t="s">
        <v>328</v>
      </c>
      <c r="GA223" t="s">
        <v>313</v>
      </c>
      <c r="GB223">
        <v>2184.154</v>
      </c>
      <c r="GC223" t="s">
        <v>529</v>
      </c>
      <c r="GF223" t="s">
        <v>313</v>
      </c>
      <c r="GG223">
        <v>5860.7129999999997</v>
      </c>
      <c r="GH223" t="s">
        <v>328</v>
      </c>
      <c r="GK223" t="s">
        <v>313</v>
      </c>
      <c r="GL223">
        <v>1134.8030000000001</v>
      </c>
      <c r="GM223" t="s">
        <v>337</v>
      </c>
      <c r="GP223" t="s">
        <v>313</v>
      </c>
      <c r="GQ223">
        <v>2961.3380000000002</v>
      </c>
      <c r="GR223" t="s">
        <v>502</v>
      </c>
      <c r="GU223" t="s">
        <v>313</v>
      </c>
      <c r="GV223">
        <v>444.202</v>
      </c>
      <c r="GW223" t="s">
        <v>313</v>
      </c>
      <c r="GZ223" t="s">
        <v>313</v>
      </c>
      <c r="HA223">
        <v>18780.174999999999</v>
      </c>
      <c r="HB223" t="s">
        <v>339</v>
      </c>
      <c r="HE223" t="s">
        <v>313</v>
      </c>
      <c r="HF223">
        <v>1654.548</v>
      </c>
      <c r="HG223" t="s">
        <v>328</v>
      </c>
      <c r="HJ223" t="s">
        <v>313</v>
      </c>
      <c r="HK223">
        <v>3100.2849999999999</v>
      </c>
      <c r="HL223" t="s">
        <v>328</v>
      </c>
      <c r="HO223" t="s">
        <v>313</v>
      </c>
      <c r="HP223">
        <v>0</v>
      </c>
      <c r="HQ223" t="s">
        <v>328</v>
      </c>
      <c r="HR223">
        <v>100</v>
      </c>
      <c r="HS223">
        <v>50724.654999999999</v>
      </c>
      <c r="HT223" t="s">
        <v>328</v>
      </c>
      <c r="HU223">
        <v>13700.95</v>
      </c>
      <c r="HV223" t="s">
        <v>340</v>
      </c>
      <c r="HY223" t="s">
        <v>313</v>
      </c>
      <c r="HZ223">
        <v>1888.3910000000001</v>
      </c>
      <c r="IA223" t="s">
        <v>327</v>
      </c>
      <c r="ID223" t="s">
        <v>313</v>
      </c>
      <c r="IE223">
        <v>1132.943</v>
      </c>
      <c r="IF223" t="s">
        <v>306</v>
      </c>
      <c r="II223" t="s">
        <v>313</v>
      </c>
      <c r="IJ223">
        <v>0</v>
      </c>
      <c r="IK223" t="s">
        <v>2332</v>
      </c>
      <c r="IL223">
        <v>9.5960000000000001</v>
      </c>
      <c r="IM223">
        <v>4867.42</v>
      </c>
      <c r="IN223" t="s">
        <v>2332</v>
      </c>
    </row>
    <row r="224" spans="1:248">
      <c r="A224">
        <v>218</v>
      </c>
      <c r="B224" t="s">
        <v>1768</v>
      </c>
      <c r="C224" t="s">
        <v>1769</v>
      </c>
      <c r="D224" t="s">
        <v>1341</v>
      </c>
      <c r="E224" t="s">
        <v>1770</v>
      </c>
      <c r="F224" t="s">
        <v>1771</v>
      </c>
      <c r="G224" t="s">
        <v>522</v>
      </c>
      <c r="H224" t="s">
        <v>1557</v>
      </c>
      <c r="I224" t="s">
        <v>313</v>
      </c>
      <c r="J224" t="s">
        <v>313</v>
      </c>
      <c r="K224" t="s">
        <v>346</v>
      </c>
      <c r="L224" t="s">
        <v>313</v>
      </c>
      <c r="M224">
        <v>222</v>
      </c>
      <c r="N224">
        <v>10447.035</v>
      </c>
      <c r="O224" t="s">
        <v>314</v>
      </c>
      <c r="R224" t="s">
        <v>313</v>
      </c>
      <c r="S224">
        <v>3573.8980000000001</v>
      </c>
      <c r="T224" t="s">
        <v>471</v>
      </c>
      <c r="W224" t="s">
        <v>313</v>
      </c>
      <c r="X224">
        <v>0</v>
      </c>
      <c r="Y224" t="s">
        <v>316</v>
      </c>
      <c r="Z224">
        <v>100</v>
      </c>
      <c r="AA224">
        <v>3553.4940000000001</v>
      </c>
      <c r="AB224" t="s">
        <v>316</v>
      </c>
      <c r="AC224">
        <v>6424.0280000000002</v>
      </c>
      <c r="AD224" t="s">
        <v>317</v>
      </c>
      <c r="AG224" t="s">
        <v>313</v>
      </c>
      <c r="AH224">
        <v>3622.7080000000001</v>
      </c>
      <c r="AI224" t="s">
        <v>682</v>
      </c>
      <c r="AL224" t="s">
        <v>313</v>
      </c>
      <c r="AM224">
        <v>915.48400000000004</v>
      </c>
      <c r="AN224" t="s">
        <v>319</v>
      </c>
      <c r="AQ224" t="s">
        <v>313</v>
      </c>
      <c r="AR224">
        <v>3526.4270000000001</v>
      </c>
      <c r="AS224" t="s">
        <v>616</v>
      </c>
      <c r="AV224" t="s">
        <v>313</v>
      </c>
      <c r="AW224">
        <v>2927.5720000000001</v>
      </c>
      <c r="AX224" t="s">
        <v>306</v>
      </c>
      <c r="BA224" t="s">
        <v>313</v>
      </c>
      <c r="BB224">
        <v>646.49099999999999</v>
      </c>
      <c r="BC224" t="s">
        <v>322</v>
      </c>
      <c r="BF224" t="s">
        <v>313</v>
      </c>
      <c r="BG224">
        <v>18.917000000000002</v>
      </c>
      <c r="BH224" t="s">
        <v>914</v>
      </c>
      <c r="BK224" t="s">
        <v>313</v>
      </c>
      <c r="BL224">
        <v>3332.8780000000002</v>
      </c>
      <c r="BM224" t="s">
        <v>824</v>
      </c>
      <c r="BP224" t="s">
        <v>313</v>
      </c>
      <c r="BQ224">
        <v>5284.5810000000001</v>
      </c>
      <c r="BR224" t="s">
        <v>374</v>
      </c>
      <c r="BU224" t="s">
        <v>313</v>
      </c>
      <c r="BV224">
        <v>2590.366</v>
      </c>
      <c r="BW224" t="s">
        <v>618</v>
      </c>
      <c r="BZ224" t="s">
        <v>313</v>
      </c>
      <c r="CA224">
        <v>642.35</v>
      </c>
      <c r="CB224" t="s">
        <v>542</v>
      </c>
      <c r="CE224" t="s">
        <v>313</v>
      </c>
      <c r="CF224">
        <v>646.654</v>
      </c>
      <c r="CG224" t="s">
        <v>328</v>
      </c>
      <c r="CJ224" t="s">
        <v>313</v>
      </c>
      <c r="CK224">
        <v>3115.8820000000001</v>
      </c>
      <c r="CL224" t="s">
        <v>328</v>
      </c>
      <c r="CO224" t="s">
        <v>313</v>
      </c>
      <c r="CP224">
        <v>2106.2269999999999</v>
      </c>
      <c r="CQ224" t="s">
        <v>794</v>
      </c>
      <c r="CT224" t="s">
        <v>313</v>
      </c>
      <c r="CU224">
        <v>1867.364</v>
      </c>
      <c r="CV224" t="s">
        <v>313</v>
      </c>
      <c r="CY224" t="s">
        <v>313</v>
      </c>
      <c r="CZ224">
        <v>4950.49</v>
      </c>
      <c r="DA224" t="s">
        <v>313</v>
      </c>
      <c r="DD224" t="s">
        <v>313</v>
      </c>
      <c r="DE224">
        <v>591.34799999999996</v>
      </c>
      <c r="DF224" t="s">
        <v>347</v>
      </c>
      <c r="DI224" t="s">
        <v>313</v>
      </c>
      <c r="DJ224">
        <v>5210.95</v>
      </c>
      <c r="DK224" t="s">
        <v>341</v>
      </c>
      <c r="DN224" t="s">
        <v>313</v>
      </c>
      <c r="DO224">
        <v>400.63099999999997</v>
      </c>
      <c r="DP224" t="s">
        <v>418</v>
      </c>
      <c r="DS224" t="s">
        <v>313</v>
      </c>
      <c r="DT224">
        <v>0</v>
      </c>
      <c r="DU224" t="s">
        <v>332</v>
      </c>
      <c r="DV224">
        <v>100</v>
      </c>
      <c r="DW224">
        <v>3553.4940000000001</v>
      </c>
      <c r="DX224" t="s">
        <v>332</v>
      </c>
      <c r="DY224">
        <v>4167.6729999999998</v>
      </c>
      <c r="DZ224" t="s">
        <v>328</v>
      </c>
      <c r="EC224" t="s">
        <v>313</v>
      </c>
      <c r="ED224">
        <v>4982.384</v>
      </c>
      <c r="EE224" t="s">
        <v>306</v>
      </c>
      <c r="EH224" t="s">
        <v>313</v>
      </c>
      <c r="EI224">
        <v>187.22900000000001</v>
      </c>
      <c r="EJ224" t="s">
        <v>333</v>
      </c>
      <c r="EM224" t="s">
        <v>313</v>
      </c>
      <c r="EN224">
        <v>1081.239</v>
      </c>
      <c r="EO224" t="s">
        <v>494</v>
      </c>
      <c r="ER224" t="s">
        <v>313</v>
      </c>
      <c r="ES224">
        <v>1292.548</v>
      </c>
      <c r="ET224" t="s">
        <v>313</v>
      </c>
      <c r="EW224" t="s">
        <v>313</v>
      </c>
      <c r="EX224">
        <v>4964.9650000000001</v>
      </c>
      <c r="EY224" t="s">
        <v>313</v>
      </c>
      <c r="FB224" t="s">
        <v>313</v>
      </c>
      <c r="FC224">
        <v>2538.31</v>
      </c>
      <c r="FD224" t="s">
        <v>376</v>
      </c>
      <c r="FG224" t="s">
        <v>313</v>
      </c>
      <c r="FH224">
        <v>6216.93</v>
      </c>
      <c r="FI224" t="s">
        <v>328</v>
      </c>
      <c r="FL224" t="s">
        <v>313</v>
      </c>
      <c r="FM224">
        <v>3140.098</v>
      </c>
      <c r="FN224" t="s">
        <v>328</v>
      </c>
      <c r="FQ224" t="s">
        <v>313</v>
      </c>
      <c r="FR224">
        <v>6538.2889999999998</v>
      </c>
      <c r="FS224" t="s">
        <v>349</v>
      </c>
      <c r="FV224" t="s">
        <v>313</v>
      </c>
      <c r="FW224">
        <v>1489.7170000000001</v>
      </c>
      <c r="FX224" t="s">
        <v>328</v>
      </c>
      <c r="GA224" t="s">
        <v>313</v>
      </c>
      <c r="GB224">
        <v>2692.3470000000002</v>
      </c>
      <c r="GC224" t="s">
        <v>684</v>
      </c>
      <c r="GF224" t="s">
        <v>313</v>
      </c>
      <c r="GG224">
        <v>4171.2299999999996</v>
      </c>
      <c r="GH224" t="s">
        <v>328</v>
      </c>
      <c r="GK224" t="s">
        <v>313</v>
      </c>
      <c r="GL224">
        <v>3670.9780000000001</v>
      </c>
      <c r="GM224" t="s">
        <v>337</v>
      </c>
      <c r="GP224" t="s">
        <v>313</v>
      </c>
      <c r="GQ224">
        <v>4609.6139999999996</v>
      </c>
      <c r="GR224" t="s">
        <v>685</v>
      </c>
      <c r="GU224" t="s">
        <v>313</v>
      </c>
      <c r="GV224">
        <v>1202.3900000000001</v>
      </c>
      <c r="GW224" t="s">
        <v>313</v>
      </c>
      <c r="GZ224" t="s">
        <v>313</v>
      </c>
      <c r="HA224">
        <v>20403.281999999999</v>
      </c>
      <c r="HB224" t="s">
        <v>339</v>
      </c>
      <c r="HE224" t="s">
        <v>313</v>
      </c>
      <c r="HF224">
        <v>2964.5459999999998</v>
      </c>
      <c r="HG224" t="s">
        <v>328</v>
      </c>
      <c r="HJ224" t="s">
        <v>313</v>
      </c>
      <c r="HK224">
        <v>5159.7110000000002</v>
      </c>
      <c r="HL224" t="s">
        <v>328</v>
      </c>
      <c r="HO224" t="s">
        <v>313</v>
      </c>
      <c r="HP224">
        <v>701.15200000000004</v>
      </c>
      <c r="HQ224" t="s">
        <v>328</v>
      </c>
      <c r="HT224" t="s">
        <v>313</v>
      </c>
      <c r="HU224">
        <v>14279.446</v>
      </c>
      <c r="HV224" t="s">
        <v>340</v>
      </c>
      <c r="HY224" t="s">
        <v>313</v>
      </c>
      <c r="HZ224">
        <v>3073.712</v>
      </c>
      <c r="IA224" t="s">
        <v>686</v>
      </c>
      <c r="ID224" t="s">
        <v>313</v>
      </c>
      <c r="IE224">
        <v>3644.7269999999999</v>
      </c>
      <c r="IF224" t="s">
        <v>306</v>
      </c>
      <c r="II224" t="s">
        <v>313</v>
      </c>
      <c r="IJ224">
        <v>247.81899999999999</v>
      </c>
      <c r="IK224" t="s">
        <v>2332</v>
      </c>
      <c r="IN224" t="s">
        <v>313</v>
      </c>
    </row>
    <row r="225" spans="1:248">
      <c r="A225">
        <v>219</v>
      </c>
      <c r="B225" t="s">
        <v>1772</v>
      </c>
      <c r="C225" t="s">
        <v>1773</v>
      </c>
      <c r="D225" t="s">
        <v>368</v>
      </c>
      <c r="E225" t="s">
        <v>1774</v>
      </c>
      <c r="F225" t="s">
        <v>1775</v>
      </c>
      <c r="G225" t="s">
        <v>522</v>
      </c>
      <c r="H225" t="s">
        <v>1563</v>
      </c>
      <c r="I225" t="s">
        <v>313</v>
      </c>
      <c r="J225" t="s">
        <v>313</v>
      </c>
      <c r="K225" t="s">
        <v>1384</v>
      </c>
      <c r="L225" t="s">
        <v>313</v>
      </c>
      <c r="M225">
        <v>223</v>
      </c>
      <c r="N225">
        <v>12848.736999999999</v>
      </c>
      <c r="O225" t="s">
        <v>314</v>
      </c>
      <c r="R225" t="s">
        <v>313</v>
      </c>
      <c r="S225">
        <v>771.90200000000004</v>
      </c>
      <c r="T225" t="s">
        <v>315</v>
      </c>
      <c r="W225" t="s">
        <v>313</v>
      </c>
      <c r="X225">
        <v>0</v>
      </c>
      <c r="Y225" t="s">
        <v>316</v>
      </c>
      <c r="Z225">
        <v>100</v>
      </c>
      <c r="AA225">
        <v>9365.3510000000006</v>
      </c>
      <c r="AB225" t="s">
        <v>316</v>
      </c>
      <c r="AC225">
        <v>7336.81</v>
      </c>
      <c r="AD225" t="s">
        <v>317</v>
      </c>
      <c r="AG225" t="s">
        <v>313</v>
      </c>
      <c r="AH225">
        <v>2285.8449999999998</v>
      </c>
      <c r="AI225" t="s">
        <v>600</v>
      </c>
      <c r="AL225" t="s">
        <v>313</v>
      </c>
      <c r="AM225">
        <v>2857.277</v>
      </c>
      <c r="AN225" t="s">
        <v>319</v>
      </c>
      <c r="AQ225" t="s">
        <v>313</v>
      </c>
      <c r="AR225">
        <v>3999.2379999999998</v>
      </c>
      <c r="AS225" t="s">
        <v>616</v>
      </c>
      <c r="AV225" t="s">
        <v>313</v>
      </c>
      <c r="AW225">
        <v>3479.9169999999999</v>
      </c>
      <c r="AX225" t="s">
        <v>306</v>
      </c>
      <c r="BA225" t="s">
        <v>313</v>
      </c>
      <c r="BB225">
        <v>511.90699999999998</v>
      </c>
      <c r="BC225" t="s">
        <v>322</v>
      </c>
      <c r="BF225" t="s">
        <v>313</v>
      </c>
      <c r="BG225">
        <v>209.458</v>
      </c>
      <c r="BH225" t="s">
        <v>1776</v>
      </c>
      <c r="BK225" t="s">
        <v>313</v>
      </c>
      <c r="BL225">
        <v>4250.076</v>
      </c>
      <c r="BM225" t="s">
        <v>540</v>
      </c>
      <c r="BP225" t="s">
        <v>313</v>
      </c>
      <c r="BQ225">
        <v>5341.2259999999997</v>
      </c>
      <c r="BR225" t="s">
        <v>374</v>
      </c>
      <c r="BU225" t="s">
        <v>313</v>
      </c>
      <c r="BV225">
        <v>4395.2030000000004</v>
      </c>
      <c r="BW225" t="s">
        <v>541</v>
      </c>
      <c r="BZ225" t="s">
        <v>313</v>
      </c>
      <c r="CA225">
        <v>2383.2370000000001</v>
      </c>
      <c r="CB225" t="s">
        <v>561</v>
      </c>
      <c r="CE225" t="s">
        <v>313</v>
      </c>
      <c r="CF225">
        <v>2.4039999999999999</v>
      </c>
      <c r="CG225" t="s">
        <v>328</v>
      </c>
      <c r="CJ225" t="s">
        <v>313</v>
      </c>
      <c r="CK225">
        <v>4073.3139999999999</v>
      </c>
      <c r="CL225" t="s">
        <v>328</v>
      </c>
      <c r="CO225" t="s">
        <v>313</v>
      </c>
      <c r="CP225">
        <v>2215.415</v>
      </c>
      <c r="CQ225" t="s">
        <v>528</v>
      </c>
      <c r="CT225" t="s">
        <v>313</v>
      </c>
      <c r="CU225">
        <v>4009.3519999999999</v>
      </c>
      <c r="CV225" t="s">
        <v>313</v>
      </c>
      <c r="CY225" t="s">
        <v>313</v>
      </c>
      <c r="CZ225">
        <v>4856.4030000000002</v>
      </c>
      <c r="DA225" t="s">
        <v>313</v>
      </c>
      <c r="DD225" t="s">
        <v>313</v>
      </c>
      <c r="DE225">
        <v>234.63800000000001</v>
      </c>
      <c r="DF225" t="s">
        <v>347</v>
      </c>
      <c r="DI225" t="s">
        <v>313</v>
      </c>
      <c r="DJ225">
        <v>5230.5990000000002</v>
      </c>
      <c r="DK225" t="s">
        <v>341</v>
      </c>
      <c r="DN225" t="s">
        <v>313</v>
      </c>
      <c r="DO225">
        <v>882.93799999999999</v>
      </c>
      <c r="DP225" t="s">
        <v>418</v>
      </c>
      <c r="DS225" t="s">
        <v>313</v>
      </c>
      <c r="DT225">
        <v>0</v>
      </c>
      <c r="DU225" t="s">
        <v>332</v>
      </c>
      <c r="DV225">
        <v>100</v>
      </c>
      <c r="DW225">
        <v>9365.3510000000006</v>
      </c>
      <c r="DX225" t="s">
        <v>332</v>
      </c>
      <c r="DY225">
        <v>4862.9989999999998</v>
      </c>
      <c r="DZ225" t="s">
        <v>328</v>
      </c>
      <c r="EC225" t="s">
        <v>313</v>
      </c>
      <c r="ED225">
        <v>10283.401</v>
      </c>
      <c r="EE225" t="s">
        <v>306</v>
      </c>
      <c r="EH225" t="s">
        <v>313</v>
      </c>
      <c r="EI225">
        <v>243.80600000000001</v>
      </c>
      <c r="EJ225" t="s">
        <v>333</v>
      </c>
      <c r="EM225" t="s">
        <v>313</v>
      </c>
      <c r="EN225">
        <v>4786.0389999999998</v>
      </c>
      <c r="EO225" t="s">
        <v>494</v>
      </c>
      <c r="ER225" t="s">
        <v>313</v>
      </c>
      <c r="ES225">
        <v>3145.4070000000002</v>
      </c>
      <c r="ET225" t="s">
        <v>313</v>
      </c>
      <c r="EW225" t="s">
        <v>313</v>
      </c>
      <c r="EX225">
        <v>4992.1850000000004</v>
      </c>
      <c r="EY225" t="s">
        <v>313</v>
      </c>
      <c r="FB225" t="s">
        <v>313</v>
      </c>
      <c r="FC225">
        <v>6608.56</v>
      </c>
      <c r="FD225" t="s">
        <v>306</v>
      </c>
      <c r="FG225" t="s">
        <v>313</v>
      </c>
      <c r="FH225">
        <v>9426.7659999999996</v>
      </c>
      <c r="FI225" t="s">
        <v>328</v>
      </c>
      <c r="FL225" t="s">
        <v>313</v>
      </c>
      <c r="FM225">
        <v>2151.049</v>
      </c>
      <c r="FN225" t="s">
        <v>328</v>
      </c>
      <c r="FQ225" t="s">
        <v>313</v>
      </c>
      <c r="FR225">
        <v>612.36199999999997</v>
      </c>
      <c r="FS225" t="s">
        <v>349</v>
      </c>
      <c r="FV225" t="s">
        <v>313</v>
      </c>
      <c r="FW225">
        <v>806.47900000000004</v>
      </c>
      <c r="FX225" t="s">
        <v>328</v>
      </c>
      <c r="GA225" t="s">
        <v>313</v>
      </c>
      <c r="GB225">
        <v>4416.9390000000003</v>
      </c>
      <c r="GC225" t="s">
        <v>529</v>
      </c>
      <c r="GF225" t="s">
        <v>313</v>
      </c>
      <c r="GG225">
        <v>5025.6440000000002</v>
      </c>
      <c r="GH225" t="s">
        <v>328</v>
      </c>
      <c r="GK225" t="s">
        <v>313</v>
      </c>
      <c r="GL225">
        <v>4170.1009999999997</v>
      </c>
      <c r="GM225" t="s">
        <v>416</v>
      </c>
      <c r="GP225" t="s">
        <v>313</v>
      </c>
      <c r="GQ225">
        <v>4992</v>
      </c>
      <c r="GR225" t="s">
        <v>530</v>
      </c>
      <c r="GU225" t="s">
        <v>313</v>
      </c>
      <c r="GV225">
        <v>0</v>
      </c>
      <c r="GW225" t="s">
        <v>313</v>
      </c>
      <c r="GX225">
        <v>0</v>
      </c>
      <c r="GY225">
        <v>4.0000000000000001E-3</v>
      </c>
      <c r="GZ225" t="s">
        <v>313</v>
      </c>
      <c r="HA225">
        <v>14460.124</v>
      </c>
      <c r="HB225" t="s">
        <v>339</v>
      </c>
      <c r="HE225" t="s">
        <v>313</v>
      </c>
      <c r="HF225">
        <v>2348.3409999999999</v>
      </c>
      <c r="HG225" t="s">
        <v>328</v>
      </c>
      <c r="HJ225" t="s">
        <v>313</v>
      </c>
      <c r="HK225">
        <v>4941.9359999999997</v>
      </c>
      <c r="HL225" t="s">
        <v>328</v>
      </c>
      <c r="HO225" t="s">
        <v>313</v>
      </c>
      <c r="HP225">
        <v>722.47299999999996</v>
      </c>
      <c r="HQ225" t="s">
        <v>328</v>
      </c>
      <c r="HT225" t="s">
        <v>313</v>
      </c>
      <c r="HU225">
        <v>20569.373</v>
      </c>
      <c r="HV225" t="s">
        <v>340</v>
      </c>
      <c r="HY225" t="s">
        <v>313</v>
      </c>
      <c r="HZ225">
        <v>1775.626</v>
      </c>
      <c r="IA225" t="s">
        <v>531</v>
      </c>
      <c r="ID225" t="s">
        <v>313</v>
      </c>
      <c r="IE225">
        <v>5408.6109999999999</v>
      </c>
      <c r="IF225" t="s">
        <v>306</v>
      </c>
      <c r="II225" t="s">
        <v>313</v>
      </c>
      <c r="IJ225">
        <v>0</v>
      </c>
      <c r="IK225" t="s">
        <v>2332</v>
      </c>
      <c r="IL225">
        <v>97.623000000000005</v>
      </c>
      <c r="IM225">
        <v>9142.7219999999998</v>
      </c>
      <c r="IN225" t="s">
        <v>2332</v>
      </c>
    </row>
    <row r="226" spans="1:248">
      <c r="A226">
        <v>220</v>
      </c>
      <c r="B226" t="s">
        <v>1777</v>
      </c>
      <c r="C226" t="s">
        <v>1778</v>
      </c>
      <c r="D226" t="s">
        <v>1779</v>
      </c>
      <c r="E226" t="s">
        <v>1780</v>
      </c>
      <c r="F226" t="s">
        <v>1781</v>
      </c>
      <c r="G226" t="s">
        <v>522</v>
      </c>
      <c r="H226" t="s">
        <v>1598</v>
      </c>
      <c r="I226" t="s">
        <v>313</v>
      </c>
      <c r="J226" t="s">
        <v>313</v>
      </c>
      <c r="K226" t="s">
        <v>346</v>
      </c>
      <c r="L226" t="s">
        <v>313</v>
      </c>
      <c r="M226">
        <v>224</v>
      </c>
      <c r="N226">
        <v>8163.4309999999996</v>
      </c>
      <c r="O226" t="s">
        <v>314</v>
      </c>
      <c r="R226" t="s">
        <v>313</v>
      </c>
      <c r="S226">
        <v>2044.2950000000001</v>
      </c>
      <c r="T226" t="s">
        <v>315</v>
      </c>
      <c r="W226" t="s">
        <v>313</v>
      </c>
      <c r="X226">
        <v>436.71899999999999</v>
      </c>
      <c r="Y226" t="s">
        <v>316</v>
      </c>
      <c r="AB226" t="s">
        <v>313</v>
      </c>
      <c r="AC226">
        <v>2801.4609999999998</v>
      </c>
      <c r="AD226" t="s">
        <v>317</v>
      </c>
      <c r="AG226" t="s">
        <v>313</v>
      </c>
      <c r="AH226">
        <v>561.68100000000004</v>
      </c>
      <c r="AI226" t="s">
        <v>318</v>
      </c>
      <c r="AL226" t="s">
        <v>313</v>
      </c>
      <c r="AM226">
        <v>0</v>
      </c>
      <c r="AN226" t="s">
        <v>319</v>
      </c>
      <c r="AO226">
        <v>100</v>
      </c>
      <c r="AP226">
        <v>15359.677</v>
      </c>
      <c r="AQ226" t="s">
        <v>319</v>
      </c>
      <c r="AR226">
        <v>575.16499999999996</v>
      </c>
      <c r="AS226" t="s">
        <v>402</v>
      </c>
      <c r="AV226" t="s">
        <v>313</v>
      </c>
      <c r="AW226">
        <v>1925.7909999999999</v>
      </c>
      <c r="AX226" t="s">
        <v>341</v>
      </c>
      <c r="BA226" t="s">
        <v>313</v>
      </c>
      <c r="BB226">
        <v>510.34399999999999</v>
      </c>
      <c r="BC226" t="s">
        <v>322</v>
      </c>
      <c r="BF226" t="s">
        <v>313</v>
      </c>
      <c r="BG226">
        <v>343.68</v>
      </c>
      <c r="BH226" t="s">
        <v>1782</v>
      </c>
      <c r="BK226" t="s">
        <v>313</v>
      </c>
      <c r="BL226">
        <v>729.96699999999998</v>
      </c>
      <c r="BM226" t="s">
        <v>824</v>
      </c>
      <c r="BP226" t="s">
        <v>313</v>
      </c>
      <c r="BQ226">
        <v>1021.272</v>
      </c>
      <c r="BR226" t="s">
        <v>374</v>
      </c>
      <c r="BU226" t="s">
        <v>313</v>
      </c>
      <c r="BV226">
        <v>665.62300000000005</v>
      </c>
      <c r="BW226" t="s">
        <v>517</v>
      </c>
      <c r="BZ226" t="s">
        <v>313</v>
      </c>
      <c r="CA226">
        <v>575.16499999999996</v>
      </c>
      <c r="CB226" t="s">
        <v>426</v>
      </c>
      <c r="CE226" t="s">
        <v>313</v>
      </c>
      <c r="CF226">
        <v>510.34699999999998</v>
      </c>
      <c r="CG226" t="s">
        <v>328</v>
      </c>
      <c r="CJ226" t="s">
        <v>313</v>
      </c>
      <c r="CK226">
        <v>425.07100000000003</v>
      </c>
      <c r="CL226" t="s">
        <v>328</v>
      </c>
      <c r="CO226" t="s">
        <v>313</v>
      </c>
      <c r="CP226">
        <v>333.16199999999998</v>
      </c>
      <c r="CQ226" t="s">
        <v>1783</v>
      </c>
      <c r="CT226" t="s">
        <v>313</v>
      </c>
      <c r="CU226">
        <v>834.66300000000001</v>
      </c>
      <c r="CV226" t="s">
        <v>313</v>
      </c>
      <c r="CY226" t="s">
        <v>313</v>
      </c>
      <c r="CZ226">
        <v>738.48299999999995</v>
      </c>
      <c r="DA226" t="s">
        <v>313</v>
      </c>
      <c r="DD226" t="s">
        <v>313</v>
      </c>
      <c r="DE226">
        <v>1917.5709999999999</v>
      </c>
      <c r="DF226" t="s">
        <v>347</v>
      </c>
      <c r="DI226" t="s">
        <v>313</v>
      </c>
      <c r="DJ226">
        <v>919.07100000000003</v>
      </c>
      <c r="DK226" t="s">
        <v>341</v>
      </c>
      <c r="DN226" t="s">
        <v>313</v>
      </c>
      <c r="DO226">
        <v>1856.2370000000001</v>
      </c>
      <c r="DP226" t="s">
        <v>418</v>
      </c>
      <c r="DS226" t="s">
        <v>313</v>
      </c>
      <c r="DT226">
        <v>0</v>
      </c>
      <c r="DU226" t="s">
        <v>332</v>
      </c>
      <c r="DV226">
        <v>43.621000000000002</v>
      </c>
      <c r="DW226">
        <v>6700.0190000000002</v>
      </c>
      <c r="DX226" t="s">
        <v>332</v>
      </c>
      <c r="DY226">
        <v>0</v>
      </c>
      <c r="DZ226" t="s">
        <v>328</v>
      </c>
      <c r="EA226">
        <v>59.985999999999997</v>
      </c>
      <c r="EB226">
        <v>9213.6669999999995</v>
      </c>
      <c r="EC226" t="s">
        <v>328</v>
      </c>
      <c r="ED226">
        <v>5136.9650000000001</v>
      </c>
      <c r="EE226" t="s">
        <v>306</v>
      </c>
      <c r="EH226" t="s">
        <v>313</v>
      </c>
      <c r="EI226">
        <v>282.68599999999998</v>
      </c>
      <c r="EJ226" t="s">
        <v>333</v>
      </c>
      <c r="EM226" t="s">
        <v>313</v>
      </c>
      <c r="EN226">
        <v>3039.67</v>
      </c>
      <c r="EO226" t="s">
        <v>494</v>
      </c>
      <c r="ER226" t="s">
        <v>313</v>
      </c>
      <c r="ES226">
        <v>733.56299999999999</v>
      </c>
      <c r="ET226" t="s">
        <v>313</v>
      </c>
      <c r="EW226" t="s">
        <v>313</v>
      </c>
      <c r="EX226">
        <v>652.98400000000004</v>
      </c>
      <c r="EY226" t="s">
        <v>313</v>
      </c>
      <c r="FB226" t="s">
        <v>313</v>
      </c>
      <c r="FC226">
        <v>5319.491</v>
      </c>
      <c r="FD226" t="s">
        <v>335</v>
      </c>
      <c r="FG226" t="s">
        <v>313</v>
      </c>
      <c r="FH226">
        <v>4299.3490000000002</v>
      </c>
      <c r="FI226" t="s">
        <v>328</v>
      </c>
      <c r="FL226" t="s">
        <v>313</v>
      </c>
      <c r="FM226">
        <v>323.19400000000002</v>
      </c>
      <c r="FN226" t="s">
        <v>328</v>
      </c>
      <c r="FQ226" t="s">
        <v>313</v>
      </c>
      <c r="FR226">
        <v>2649.4229999999998</v>
      </c>
      <c r="FS226" t="s">
        <v>341</v>
      </c>
      <c r="FV226" t="s">
        <v>313</v>
      </c>
      <c r="FW226">
        <v>310.77800000000002</v>
      </c>
      <c r="FX226" t="s">
        <v>328</v>
      </c>
      <c r="GA226" t="s">
        <v>313</v>
      </c>
      <c r="GB226">
        <v>1100.662</v>
      </c>
      <c r="GC226" t="s">
        <v>529</v>
      </c>
      <c r="GF226" t="s">
        <v>313</v>
      </c>
      <c r="GG226">
        <v>6208.4539999999997</v>
      </c>
      <c r="GH226" t="s">
        <v>328</v>
      </c>
      <c r="GK226" t="s">
        <v>313</v>
      </c>
      <c r="GL226">
        <v>1396.6210000000001</v>
      </c>
      <c r="GM226" t="s">
        <v>337</v>
      </c>
      <c r="GP226" t="s">
        <v>313</v>
      </c>
      <c r="GQ226">
        <v>757.36900000000003</v>
      </c>
      <c r="GR226" t="s">
        <v>502</v>
      </c>
      <c r="GU226" t="s">
        <v>313</v>
      </c>
      <c r="GV226">
        <v>0</v>
      </c>
      <c r="GW226" t="s">
        <v>313</v>
      </c>
      <c r="GX226">
        <v>10.731999999999999</v>
      </c>
      <c r="GY226">
        <v>1648.357</v>
      </c>
      <c r="GZ226" t="s">
        <v>313</v>
      </c>
      <c r="HA226">
        <v>16457.574000000001</v>
      </c>
      <c r="HB226" t="s">
        <v>339</v>
      </c>
      <c r="HE226" t="s">
        <v>313</v>
      </c>
      <c r="HF226">
        <v>1072.838</v>
      </c>
      <c r="HG226" t="s">
        <v>328</v>
      </c>
      <c r="HJ226" t="s">
        <v>313</v>
      </c>
      <c r="HK226">
        <v>847.57299999999998</v>
      </c>
      <c r="HL226" t="s">
        <v>328</v>
      </c>
      <c r="HO226" t="s">
        <v>313</v>
      </c>
      <c r="HP226">
        <v>1385.241</v>
      </c>
      <c r="HQ226" t="s">
        <v>328</v>
      </c>
      <c r="HT226" t="s">
        <v>313</v>
      </c>
      <c r="HU226">
        <v>15709.713</v>
      </c>
      <c r="HV226" t="s">
        <v>340</v>
      </c>
      <c r="HY226" t="s">
        <v>313</v>
      </c>
      <c r="HZ226">
        <v>1349.2850000000001</v>
      </c>
      <c r="IA226" t="s">
        <v>327</v>
      </c>
      <c r="ID226" t="s">
        <v>313</v>
      </c>
      <c r="IE226">
        <v>642.15599999999995</v>
      </c>
      <c r="IF226" t="s">
        <v>306</v>
      </c>
      <c r="II226" t="s">
        <v>313</v>
      </c>
      <c r="IJ226">
        <v>0</v>
      </c>
      <c r="IK226" t="s">
        <v>2332</v>
      </c>
      <c r="IL226">
        <v>27.324000000000002</v>
      </c>
      <c r="IM226">
        <v>4196.8040000000001</v>
      </c>
      <c r="IN226" t="s">
        <v>2332</v>
      </c>
    </row>
    <row r="227" spans="1:248">
      <c r="A227">
        <v>223</v>
      </c>
      <c r="B227" t="s">
        <v>1784</v>
      </c>
      <c r="C227" t="s">
        <v>1785</v>
      </c>
      <c r="D227" t="s">
        <v>1786</v>
      </c>
      <c r="E227" t="s">
        <v>1787</v>
      </c>
      <c r="F227" t="s">
        <v>1788</v>
      </c>
      <c r="G227" t="s">
        <v>522</v>
      </c>
      <c r="H227" t="s">
        <v>1789</v>
      </c>
      <c r="I227" t="s">
        <v>1208</v>
      </c>
      <c r="J227" t="s">
        <v>313</v>
      </c>
      <c r="K227" t="s">
        <v>313</v>
      </c>
      <c r="L227" t="s">
        <v>313</v>
      </c>
      <c r="M227">
        <v>225</v>
      </c>
      <c r="N227">
        <v>10212.197</v>
      </c>
      <c r="O227" t="s">
        <v>314</v>
      </c>
      <c r="R227" t="s">
        <v>313</v>
      </c>
      <c r="S227">
        <v>2824.26</v>
      </c>
      <c r="T227" t="s">
        <v>315</v>
      </c>
      <c r="W227" t="s">
        <v>313</v>
      </c>
      <c r="X227">
        <v>0</v>
      </c>
      <c r="Y227" t="s">
        <v>316</v>
      </c>
      <c r="Z227">
        <v>100</v>
      </c>
      <c r="AA227">
        <v>36801.588000000003</v>
      </c>
      <c r="AB227" t="s">
        <v>316</v>
      </c>
      <c r="AC227">
        <v>5798</v>
      </c>
      <c r="AD227" t="s">
        <v>317</v>
      </c>
      <c r="AG227" t="s">
        <v>313</v>
      </c>
      <c r="AH227">
        <v>3362.1880000000001</v>
      </c>
      <c r="AI227" t="s">
        <v>318</v>
      </c>
      <c r="AL227" t="s">
        <v>313</v>
      </c>
      <c r="AM227">
        <v>30.303000000000001</v>
      </c>
      <c r="AN227" t="s">
        <v>319</v>
      </c>
      <c r="AQ227" t="s">
        <v>313</v>
      </c>
      <c r="AR227">
        <v>3019.2779999999998</v>
      </c>
      <c r="AS227" t="s">
        <v>616</v>
      </c>
      <c r="AV227" t="s">
        <v>313</v>
      </c>
      <c r="AW227">
        <v>2011.354</v>
      </c>
      <c r="AX227" t="s">
        <v>306</v>
      </c>
      <c r="BA227" t="s">
        <v>313</v>
      </c>
      <c r="BB227">
        <v>558.36400000000003</v>
      </c>
      <c r="BC227" t="s">
        <v>322</v>
      </c>
      <c r="BF227" t="s">
        <v>313</v>
      </c>
      <c r="BG227">
        <v>18.742999999999999</v>
      </c>
      <c r="BH227" t="s">
        <v>1171</v>
      </c>
      <c r="BK227" t="s">
        <v>313</v>
      </c>
      <c r="BL227">
        <v>2422.8429999999998</v>
      </c>
      <c r="BM227" t="s">
        <v>540</v>
      </c>
      <c r="BP227" t="s">
        <v>313</v>
      </c>
      <c r="BQ227">
        <v>4484.1180000000004</v>
      </c>
      <c r="BR227" t="s">
        <v>374</v>
      </c>
      <c r="BU227" t="s">
        <v>313</v>
      </c>
      <c r="BV227">
        <v>1690.9970000000001</v>
      </c>
      <c r="BW227" t="s">
        <v>618</v>
      </c>
      <c r="BZ227" t="s">
        <v>313</v>
      </c>
      <c r="CA227">
        <v>0</v>
      </c>
      <c r="CB227" t="s">
        <v>542</v>
      </c>
      <c r="CC227">
        <v>4.2999999999999997E-2</v>
      </c>
      <c r="CD227">
        <v>15.955</v>
      </c>
      <c r="CE227" t="s">
        <v>542</v>
      </c>
      <c r="CF227">
        <v>552.22400000000005</v>
      </c>
      <c r="CG227" t="s">
        <v>328</v>
      </c>
      <c r="CJ227" t="s">
        <v>313</v>
      </c>
      <c r="CK227">
        <v>2177.7860000000001</v>
      </c>
      <c r="CL227" t="s">
        <v>328</v>
      </c>
      <c r="CO227" t="s">
        <v>313</v>
      </c>
      <c r="CP227">
        <v>1170.421</v>
      </c>
      <c r="CQ227" t="s">
        <v>619</v>
      </c>
      <c r="CT227" t="s">
        <v>313</v>
      </c>
      <c r="CU227">
        <v>974.96900000000005</v>
      </c>
      <c r="CV227" t="s">
        <v>313</v>
      </c>
      <c r="CY227" t="s">
        <v>313</v>
      </c>
      <c r="CZ227">
        <v>4162.6459999999997</v>
      </c>
      <c r="DA227" t="s">
        <v>313</v>
      </c>
      <c r="DD227" t="s">
        <v>313</v>
      </c>
      <c r="DE227">
        <v>0</v>
      </c>
      <c r="DF227" t="s">
        <v>347</v>
      </c>
      <c r="DG227">
        <v>0</v>
      </c>
      <c r="DH227">
        <v>3.7999999999999999E-2</v>
      </c>
      <c r="DI227" t="s">
        <v>347</v>
      </c>
      <c r="DJ227">
        <v>4397.9139999999998</v>
      </c>
      <c r="DK227" t="s">
        <v>341</v>
      </c>
      <c r="DN227" t="s">
        <v>313</v>
      </c>
      <c r="DO227">
        <v>1005.254</v>
      </c>
      <c r="DP227" t="s">
        <v>418</v>
      </c>
      <c r="DS227" t="s">
        <v>313</v>
      </c>
      <c r="DT227">
        <v>0</v>
      </c>
      <c r="DU227" t="s">
        <v>332</v>
      </c>
      <c r="DV227">
        <v>100</v>
      </c>
      <c r="DW227">
        <v>36801.588000000003</v>
      </c>
      <c r="DX227" t="s">
        <v>332</v>
      </c>
      <c r="DY227">
        <v>3341.8519999999999</v>
      </c>
      <c r="DZ227" t="s">
        <v>328</v>
      </c>
      <c r="EC227" t="s">
        <v>313</v>
      </c>
      <c r="ED227">
        <v>5228.1289999999999</v>
      </c>
      <c r="EE227" t="s">
        <v>306</v>
      </c>
      <c r="EH227" t="s">
        <v>313</v>
      </c>
      <c r="EI227">
        <v>3.8140000000000001</v>
      </c>
      <c r="EJ227" t="s">
        <v>333</v>
      </c>
      <c r="EM227" t="s">
        <v>313</v>
      </c>
      <c r="EN227">
        <v>501.529</v>
      </c>
      <c r="EO227" t="s">
        <v>494</v>
      </c>
      <c r="ER227" t="s">
        <v>313</v>
      </c>
      <c r="ES227">
        <v>421.15300000000002</v>
      </c>
      <c r="ET227" t="s">
        <v>313</v>
      </c>
      <c r="EW227" t="s">
        <v>313</v>
      </c>
      <c r="EX227">
        <v>4132.91</v>
      </c>
      <c r="EY227" t="s">
        <v>313</v>
      </c>
      <c r="FB227" t="s">
        <v>313</v>
      </c>
      <c r="FC227">
        <v>3314.2660000000001</v>
      </c>
      <c r="FD227" t="s">
        <v>376</v>
      </c>
      <c r="FG227" t="s">
        <v>313</v>
      </c>
      <c r="FH227">
        <v>5932.3280000000004</v>
      </c>
      <c r="FI227" t="s">
        <v>328</v>
      </c>
      <c r="FL227" t="s">
        <v>313</v>
      </c>
      <c r="FM227">
        <v>2264.444</v>
      </c>
      <c r="FN227" t="s">
        <v>328</v>
      </c>
      <c r="FQ227" t="s">
        <v>313</v>
      </c>
      <c r="FR227">
        <v>5598.2849999999999</v>
      </c>
      <c r="FS227" t="s">
        <v>349</v>
      </c>
      <c r="FV227" t="s">
        <v>313</v>
      </c>
      <c r="FW227">
        <v>568.91399999999999</v>
      </c>
      <c r="FX227" t="s">
        <v>328</v>
      </c>
      <c r="GA227" t="s">
        <v>313</v>
      </c>
      <c r="GB227">
        <v>2530.5140000000001</v>
      </c>
      <c r="GC227" t="s">
        <v>529</v>
      </c>
      <c r="GF227" t="s">
        <v>313</v>
      </c>
      <c r="GG227">
        <v>3880.0940000000001</v>
      </c>
      <c r="GH227" t="s">
        <v>328</v>
      </c>
      <c r="GK227" t="s">
        <v>313</v>
      </c>
      <c r="GL227">
        <v>3241.78</v>
      </c>
      <c r="GM227" t="s">
        <v>337</v>
      </c>
      <c r="GP227" t="s">
        <v>313</v>
      </c>
      <c r="GQ227">
        <v>4241.9639999999999</v>
      </c>
      <c r="GR227" t="s">
        <v>502</v>
      </c>
      <c r="GU227" t="s">
        <v>313</v>
      </c>
      <c r="GV227">
        <v>310.178</v>
      </c>
      <c r="GW227" t="s">
        <v>313</v>
      </c>
      <c r="GZ227" t="s">
        <v>313</v>
      </c>
      <c r="HA227">
        <v>19469.696</v>
      </c>
      <c r="HB227" t="s">
        <v>339</v>
      </c>
      <c r="HE227" t="s">
        <v>313</v>
      </c>
      <c r="HF227">
        <v>3023.8910000000001</v>
      </c>
      <c r="HG227" t="s">
        <v>328</v>
      </c>
      <c r="HJ227" t="s">
        <v>313</v>
      </c>
      <c r="HK227">
        <v>4327.4260000000004</v>
      </c>
      <c r="HL227" t="s">
        <v>328</v>
      </c>
      <c r="HO227" t="s">
        <v>313</v>
      </c>
      <c r="HP227">
        <v>892.00400000000002</v>
      </c>
      <c r="HQ227" t="s">
        <v>328</v>
      </c>
      <c r="HT227" t="s">
        <v>313</v>
      </c>
      <c r="HU227">
        <v>14709.431</v>
      </c>
      <c r="HV227" t="s">
        <v>340</v>
      </c>
      <c r="HY227" t="s">
        <v>313</v>
      </c>
      <c r="HZ227">
        <v>3851.7109999999998</v>
      </c>
      <c r="IA227" t="s">
        <v>686</v>
      </c>
      <c r="ID227" t="s">
        <v>313</v>
      </c>
      <c r="IE227">
        <v>3239.83</v>
      </c>
      <c r="IF227" t="s">
        <v>306</v>
      </c>
      <c r="II227" t="s">
        <v>313</v>
      </c>
      <c r="IJ227">
        <v>33.881999999999998</v>
      </c>
      <c r="IK227" t="s">
        <v>2332</v>
      </c>
      <c r="IN227" t="s">
        <v>313</v>
      </c>
    </row>
    <row r="228" spans="1:248">
      <c r="A228">
        <v>224</v>
      </c>
      <c r="B228" t="s">
        <v>1790</v>
      </c>
      <c r="C228" t="s">
        <v>1791</v>
      </c>
      <c r="D228" t="s">
        <v>942</v>
      </c>
      <c r="E228" t="s">
        <v>1792</v>
      </c>
      <c r="F228" t="s">
        <v>1793</v>
      </c>
      <c r="G228" t="s">
        <v>522</v>
      </c>
      <c r="H228" t="s">
        <v>1518</v>
      </c>
      <c r="I228" t="s">
        <v>313</v>
      </c>
      <c r="J228" t="s">
        <v>313</v>
      </c>
      <c r="K228" t="s">
        <v>346</v>
      </c>
      <c r="L228" t="s">
        <v>313</v>
      </c>
      <c r="M228">
        <v>226</v>
      </c>
      <c r="N228">
        <v>12603.388000000001</v>
      </c>
      <c r="O228" t="s">
        <v>314</v>
      </c>
      <c r="R228" t="s">
        <v>313</v>
      </c>
      <c r="S228">
        <v>698.23599999999999</v>
      </c>
      <c r="T228" t="s">
        <v>483</v>
      </c>
      <c r="W228" t="s">
        <v>313</v>
      </c>
      <c r="X228">
        <v>0</v>
      </c>
      <c r="Y228" t="s">
        <v>316</v>
      </c>
      <c r="Z228">
        <v>100</v>
      </c>
      <c r="AA228">
        <v>1026.7149999999999</v>
      </c>
      <c r="AB228" t="s">
        <v>316</v>
      </c>
      <c r="AC228">
        <v>6335.2430000000004</v>
      </c>
      <c r="AD228" t="s">
        <v>524</v>
      </c>
      <c r="AG228" t="s">
        <v>313</v>
      </c>
      <c r="AH228">
        <v>3445.502</v>
      </c>
      <c r="AI228" t="s">
        <v>525</v>
      </c>
      <c r="AL228" t="s">
        <v>313</v>
      </c>
      <c r="AM228">
        <v>2734.4160000000002</v>
      </c>
      <c r="AN228" t="s">
        <v>319</v>
      </c>
      <c r="AQ228" t="s">
        <v>313</v>
      </c>
      <c r="AR228">
        <v>4225.232</v>
      </c>
      <c r="AS228" t="s">
        <v>526</v>
      </c>
      <c r="AV228" t="s">
        <v>313</v>
      </c>
      <c r="AW228">
        <v>3961.8319999999999</v>
      </c>
      <c r="AX228" t="s">
        <v>366</v>
      </c>
      <c r="BA228" t="s">
        <v>313</v>
      </c>
      <c r="BB228">
        <v>0</v>
      </c>
      <c r="BC228" t="s">
        <v>322</v>
      </c>
      <c r="BD228">
        <v>0.318</v>
      </c>
      <c r="BE228">
        <v>3.26</v>
      </c>
      <c r="BF228" t="s">
        <v>322</v>
      </c>
      <c r="BG228">
        <v>292.291</v>
      </c>
      <c r="BH228" t="s">
        <v>675</v>
      </c>
      <c r="BK228" t="s">
        <v>313</v>
      </c>
      <c r="BL228">
        <v>5386.0339999999997</v>
      </c>
      <c r="BM228" t="s">
        <v>449</v>
      </c>
      <c r="BP228" t="s">
        <v>313</v>
      </c>
      <c r="BQ228">
        <v>5717.6239999999998</v>
      </c>
      <c r="BR228" t="s">
        <v>374</v>
      </c>
      <c r="BU228" t="s">
        <v>313</v>
      </c>
      <c r="BV228">
        <v>5234.3549999999996</v>
      </c>
      <c r="BW228" t="s">
        <v>509</v>
      </c>
      <c r="BZ228" t="s">
        <v>313</v>
      </c>
      <c r="CA228">
        <v>3484.317</v>
      </c>
      <c r="CB228" t="s">
        <v>414</v>
      </c>
      <c r="CE228" t="s">
        <v>313</v>
      </c>
      <c r="CF228">
        <v>3.9009999999999998</v>
      </c>
      <c r="CG228" t="s">
        <v>328</v>
      </c>
      <c r="CJ228" t="s">
        <v>313</v>
      </c>
      <c r="CK228">
        <v>5478.2659999999996</v>
      </c>
      <c r="CL228" t="s">
        <v>328</v>
      </c>
      <c r="CO228" t="s">
        <v>313</v>
      </c>
      <c r="CP228">
        <v>240.91300000000001</v>
      </c>
      <c r="CQ228" t="s">
        <v>528</v>
      </c>
      <c r="CT228" t="s">
        <v>313</v>
      </c>
      <c r="CU228">
        <v>2924.7109999999998</v>
      </c>
      <c r="CV228" t="s">
        <v>313</v>
      </c>
      <c r="CY228" t="s">
        <v>313</v>
      </c>
      <c r="CZ228">
        <v>5251.9129999999996</v>
      </c>
      <c r="DA228" t="s">
        <v>313</v>
      </c>
      <c r="DD228" t="s">
        <v>313</v>
      </c>
      <c r="DE228">
        <v>552.39599999999996</v>
      </c>
      <c r="DF228" t="s">
        <v>347</v>
      </c>
      <c r="DI228" t="s">
        <v>313</v>
      </c>
      <c r="DJ228">
        <v>5636.0910000000003</v>
      </c>
      <c r="DK228" t="s">
        <v>306</v>
      </c>
      <c r="DN228" t="s">
        <v>313</v>
      </c>
      <c r="DO228">
        <v>2031.6579999999999</v>
      </c>
      <c r="DP228" t="s">
        <v>418</v>
      </c>
      <c r="DS228" t="s">
        <v>313</v>
      </c>
      <c r="DT228">
        <v>0</v>
      </c>
      <c r="DU228" t="s">
        <v>332</v>
      </c>
      <c r="DV228">
        <v>52.021999999999998</v>
      </c>
      <c r="DW228">
        <v>534.12099999999998</v>
      </c>
      <c r="DX228" t="s">
        <v>332</v>
      </c>
      <c r="DY228">
        <v>5484.25</v>
      </c>
      <c r="DZ228" t="s">
        <v>328</v>
      </c>
      <c r="EC228" t="s">
        <v>313</v>
      </c>
      <c r="ED228">
        <v>10482.329</v>
      </c>
      <c r="EE228" t="s">
        <v>306</v>
      </c>
      <c r="EH228" t="s">
        <v>313</v>
      </c>
      <c r="EI228">
        <v>381.47699999999998</v>
      </c>
      <c r="EJ228" t="s">
        <v>364</v>
      </c>
      <c r="EM228" t="s">
        <v>313</v>
      </c>
      <c r="EN228">
        <v>5936.9409999999998</v>
      </c>
      <c r="EO228" t="s">
        <v>394</v>
      </c>
      <c r="ER228" t="s">
        <v>313</v>
      </c>
      <c r="ES228">
        <v>3490.587</v>
      </c>
      <c r="ET228" t="s">
        <v>313</v>
      </c>
      <c r="EW228" t="s">
        <v>313</v>
      </c>
      <c r="EX228">
        <v>5495.1260000000002</v>
      </c>
      <c r="EY228" t="s">
        <v>313</v>
      </c>
      <c r="FB228" t="s">
        <v>313</v>
      </c>
      <c r="FC228">
        <v>5927.7560000000003</v>
      </c>
      <c r="FD228" t="s">
        <v>335</v>
      </c>
      <c r="FG228" t="s">
        <v>313</v>
      </c>
      <c r="FH228">
        <v>9859.7369999999992</v>
      </c>
      <c r="FI228" t="s">
        <v>328</v>
      </c>
      <c r="FL228" t="s">
        <v>313</v>
      </c>
      <c r="FM228">
        <v>289.86200000000002</v>
      </c>
      <c r="FN228" t="s">
        <v>328</v>
      </c>
      <c r="FQ228" t="s">
        <v>313</v>
      </c>
      <c r="FR228">
        <v>625.69000000000005</v>
      </c>
      <c r="FS228" t="s">
        <v>321</v>
      </c>
      <c r="FV228" t="s">
        <v>313</v>
      </c>
      <c r="FW228">
        <v>42.526000000000003</v>
      </c>
      <c r="FX228" t="s">
        <v>328</v>
      </c>
      <c r="GA228" t="s">
        <v>313</v>
      </c>
      <c r="GB228">
        <v>5591.2219999999998</v>
      </c>
      <c r="GC228" t="s">
        <v>529</v>
      </c>
      <c r="GF228" t="s">
        <v>313</v>
      </c>
      <c r="GG228">
        <v>7206.5590000000002</v>
      </c>
      <c r="GH228" t="s">
        <v>328</v>
      </c>
      <c r="GK228" t="s">
        <v>313</v>
      </c>
      <c r="GL228">
        <v>3484.3870000000002</v>
      </c>
      <c r="GM228" t="s">
        <v>416</v>
      </c>
      <c r="GP228" t="s">
        <v>313</v>
      </c>
      <c r="GQ228">
        <v>5436.7359999999999</v>
      </c>
      <c r="GR228" t="s">
        <v>530</v>
      </c>
      <c r="GU228" t="s">
        <v>313</v>
      </c>
      <c r="GV228">
        <v>0</v>
      </c>
      <c r="GW228" t="s">
        <v>313</v>
      </c>
      <c r="GX228">
        <v>6.0000000000000001E-3</v>
      </c>
      <c r="GY228">
        <v>0.06</v>
      </c>
      <c r="GZ228" t="s">
        <v>313</v>
      </c>
      <c r="HA228">
        <v>12478.763000000001</v>
      </c>
      <c r="HB228" t="s">
        <v>339</v>
      </c>
      <c r="HE228" t="s">
        <v>313</v>
      </c>
      <c r="HF228">
        <v>737.55700000000002</v>
      </c>
      <c r="HG228" t="s">
        <v>328</v>
      </c>
      <c r="HJ228" t="s">
        <v>313</v>
      </c>
      <c r="HK228">
        <v>5314.0069999999996</v>
      </c>
      <c r="HL228" t="s">
        <v>328</v>
      </c>
      <c r="HO228" t="s">
        <v>313</v>
      </c>
      <c r="HP228">
        <v>64.393000000000001</v>
      </c>
      <c r="HQ228" t="s">
        <v>328</v>
      </c>
      <c r="HT228" t="s">
        <v>313</v>
      </c>
      <c r="HU228">
        <v>21589.52</v>
      </c>
      <c r="HV228" t="s">
        <v>340</v>
      </c>
      <c r="HY228" t="s">
        <v>313</v>
      </c>
      <c r="HZ228">
        <v>0</v>
      </c>
      <c r="IA228" t="s">
        <v>531</v>
      </c>
      <c r="IB228">
        <v>0</v>
      </c>
      <c r="IC228">
        <v>1E-3</v>
      </c>
      <c r="ID228" t="s">
        <v>531</v>
      </c>
      <c r="IE228">
        <v>5916.8410000000003</v>
      </c>
      <c r="IF228" t="s">
        <v>306</v>
      </c>
      <c r="II228" t="s">
        <v>313</v>
      </c>
      <c r="IJ228">
        <v>0</v>
      </c>
      <c r="IK228" t="s">
        <v>2332</v>
      </c>
      <c r="IL228">
        <v>0</v>
      </c>
      <c r="IM228">
        <v>1E-3</v>
      </c>
      <c r="IN228" t="s">
        <v>2332</v>
      </c>
    </row>
    <row r="229" spans="1:248">
      <c r="A229">
        <v>225</v>
      </c>
      <c r="B229" t="s">
        <v>1794</v>
      </c>
      <c r="C229" t="s">
        <v>1795</v>
      </c>
      <c r="D229" t="s">
        <v>1796</v>
      </c>
      <c r="E229" t="s">
        <v>1797</v>
      </c>
      <c r="F229" t="s">
        <v>1798</v>
      </c>
      <c r="G229" t="s">
        <v>522</v>
      </c>
      <c r="H229" t="s">
        <v>1419</v>
      </c>
      <c r="I229" t="s">
        <v>313</v>
      </c>
      <c r="J229" t="s">
        <v>313</v>
      </c>
      <c r="K229" t="s">
        <v>346</v>
      </c>
      <c r="L229" t="s">
        <v>313</v>
      </c>
      <c r="M229">
        <v>227</v>
      </c>
      <c r="N229">
        <v>13130.328</v>
      </c>
      <c r="O229" t="s">
        <v>314</v>
      </c>
      <c r="R229" t="s">
        <v>313</v>
      </c>
      <c r="S229">
        <v>583.91600000000005</v>
      </c>
      <c r="T229" t="s">
        <v>483</v>
      </c>
      <c r="W229" t="s">
        <v>313</v>
      </c>
      <c r="X229">
        <v>0</v>
      </c>
      <c r="Y229" t="s">
        <v>316</v>
      </c>
      <c r="Z229">
        <v>100</v>
      </c>
      <c r="AA229">
        <v>18574.21</v>
      </c>
      <c r="AB229" t="s">
        <v>316</v>
      </c>
      <c r="AC229">
        <v>7557.857</v>
      </c>
      <c r="AD229" t="s">
        <v>524</v>
      </c>
      <c r="AG229" t="s">
        <v>313</v>
      </c>
      <c r="AH229">
        <v>2818.549</v>
      </c>
      <c r="AI229" t="s">
        <v>600</v>
      </c>
      <c r="AL229" t="s">
        <v>313</v>
      </c>
      <c r="AM229">
        <v>3199.3809999999999</v>
      </c>
      <c r="AN229" t="s">
        <v>319</v>
      </c>
      <c r="AQ229" t="s">
        <v>313</v>
      </c>
      <c r="AR229">
        <v>4411.2759999999998</v>
      </c>
      <c r="AS229" t="s">
        <v>526</v>
      </c>
      <c r="AV229" t="s">
        <v>313</v>
      </c>
      <c r="AW229">
        <v>4322.723</v>
      </c>
      <c r="AX229" t="s">
        <v>306</v>
      </c>
      <c r="BA229" t="s">
        <v>313</v>
      </c>
      <c r="BB229">
        <v>140.036</v>
      </c>
      <c r="BC229" t="s">
        <v>322</v>
      </c>
      <c r="BF229" t="s">
        <v>313</v>
      </c>
      <c r="BG229">
        <v>45.41</v>
      </c>
      <c r="BH229" t="s">
        <v>1179</v>
      </c>
      <c r="BK229" t="s">
        <v>313</v>
      </c>
      <c r="BL229">
        <v>5009.9579999999996</v>
      </c>
      <c r="BM229" t="s">
        <v>540</v>
      </c>
      <c r="BP229" t="s">
        <v>313</v>
      </c>
      <c r="BQ229">
        <v>5791.3130000000001</v>
      </c>
      <c r="BR229" t="s">
        <v>374</v>
      </c>
      <c r="BU229" t="s">
        <v>313</v>
      </c>
      <c r="BV229">
        <v>5144.63</v>
      </c>
      <c r="BW229" t="s">
        <v>602</v>
      </c>
      <c r="BZ229" t="s">
        <v>313</v>
      </c>
      <c r="CA229">
        <v>2463.4989999999998</v>
      </c>
      <c r="CB229" t="s">
        <v>561</v>
      </c>
      <c r="CE229" t="s">
        <v>313</v>
      </c>
      <c r="CF229">
        <v>138.65299999999999</v>
      </c>
      <c r="CG229" t="s">
        <v>328</v>
      </c>
      <c r="CJ229" t="s">
        <v>313</v>
      </c>
      <c r="CK229">
        <v>4881.1139999999996</v>
      </c>
      <c r="CL229" t="s">
        <v>328</v>
      </c>
      <c r="CO229" t="s">
        <v>313</v>
      </c>
      <c r="CP229">
        <v>1467.9880000000001</v>
      </c>
      <c r="CQ229" t="s">
        <v>528</v>
      </c>
      <c r="CT229" t="s">
        <v>313</v>
      </c>
      <c r="CU229">
        <v>3076.7719999999999</v>
      </c>
      <c r="CV229" t="s">
        <v>313</v>
      </c>
      <c r="CY229" t="s">
        <v>313</v>
      </c>
      <c r="CZ229">
        <v>5305.942</v>
      </c>
      <c r="DA229" t="s">
        <v>313</v>
      </c>
      <c r="DD229" t="s">
        <v>313</v>
      </c>
      <c r="DE229">
        <v>15.176</v>
      </c>
      <c r="DF229" t="s">
        <v>603</v>
      </c>
      <c r="DI229" t="s">
        <v>313</v>
      </c>
      <c r="DJ229">
        <v>5690.5709999999999</v>
      </c>
      <c r="DK229" t="s">
        <v>341</v>
      </c>
      <c r="DN229" t="s">
        <v>313</v>
      </c>
      <c r="DO229">
        <v>1831.3820000000001</v>
      </c>
      <c r="DP229" t="s">
        <v>418</v>
      </c>
      <c r="DS229" t="s">
        <v>313</v>
      </c>
      <c r="DT229">
        <v>0</v>
      </c>
      <c r="DU229" t="s">
        <v>332</v>
      </c>
      <c r="DV229">
        <v>89.668000000000006</v>
      </c>
      <c r="DW229">
        <v>16655.034</v>
      </c>
      <c r="DX229" t="s">
        <v>332</v>
      </c>
      <c r="DY229">
        <v>5396.6570000000002</v>
      </c>
      <c r="DZ229" t="s">
        <v>328</v>
      </c>
      <c r="EC229" t="s">
        <v>313</v>
      </c>
      <c r="ED229">
        <v>10761.717000000001</v>
      </c>
      <c r="EE229" t="s">
        <v>306</v>
      </c>
      <c r="EH229" t="s">
        <v>313</v>
      </c>
      <c r="EI229">
        <v>21.19</v>
      </c>
      <c r="EJ229" t="s">
        <v>333</v>
      </c>
      <c r="EM229" t="s">
        <v>313</v>
      </c>
      <c r="EN229">
        <v>5706.8469999999998</v>
      </c>
      <c r="EO229" t="s">
        <v>494</v>
      </c>
      <c r="ER229" t="s">
        <v>313</v>
      </c>
      <c r="ES229">
        <v>3544.9290000000001</v>
      </c>
      <c r="ET229" t="s">
        <v>313</v>
      </c>
      <c r="EW229" t="s">
        <v>313</v>
      </c>
      <c r="EX229">
        <v>5484.3320000000003</v>
      </c>
      <c r="EY229" t="s">
        <v>313</v>
      </c>
      <c r="FB229" t="s">
        <v>313</v>
      </c>
      <c r="FC229">
        <v>6593.6670000000004</v>
      </c>
      <c r="FD229" t="s">
        <v>306</v>
      </c>
      <c r="FG229" t="s">
        <v>313</v>
      </c>
      <c r="FH229">
        <v>9938.2430000000004</v>
      </c>
      <c r="FI229" t="s">
        <v>328</v>
      </c>
      <c r="FL229" t="s">
        <v>313</v>
      </c>
      <c r="FM229">
        <v>1515.2550000000001</v>
      </c>
      <c r="FN229" t="s">
        <v>328</v>
      </c>
      <c r="FQ229" t="s">
        <v>313</v>
      </c>
      <c r="FR229">
        <v>130.74299999999999</v>
      </c>
      <c r="FS229" t="s">
        <v>321</v>
      </c>
      <c r="FV229" t="s">
        <v>313</v>
      </c>
      <c r="FW229">
        <v>1201.691</v>
      </c>
      <c r="FX229" t="s">
        <v>328</v>
      </c>
      <c r="GA229" t="s">
        <v>313</v>
      </c>
      <c r="GB229">
        <v>5152.7650000000003</v>
      </c>
      <c r="GC229" t="s">
        <v>529</v>
      </c>
      <c r="GF229" t="s">
        <v>313</v>
      </c>
      <c r="GG229">
        <v>5908.1530000000002</v>
      </c>
      <c r="GH229" t="s">
        <v>328</v>
      </c>
      <c r="GK229" t="s">
        <v>313</v>
      </c>
      <c r="GL229">
        <v>4165.3860000000004</v>
      </c>
      <c r="GM229" t="s">
        <v>416</v>
      </c>
      <c r="GP229" t="s">
        <v>313</v>
      </c>
      <c r="GQ229">
        <v>5462.4049999999997</v>
      </c>
      <c r="GR229" t="s">
        <v>530</v>
      </c>
      <c r="GU229" t="s">
        <v>313</v>
      </c>
      <c r="GV229">
        <v>0</v>
      </c>
      <c r="GW229" t="s">
        <v>313</v>
      </c>
      <c r="GX229">
        <v>7.4409999999999998</v>
      </c>
      <c r="GY229">
        <v>1382.104</v>
      </c>
      <c r="GZ229" t="s">
        <v>313</v>
      </c>
      <c r="HA229">
        <v>13598.871999999999</v>
      </c>
      <c r="HB229" t="s">
        <v>339</v>
      </c>
      <c r="HE229" t="s">
        <v>313</v>
      </c>
      <c r="HF229">
        <v>1833.828</v>
      </c>
      <c r="HG229" t="s">
        <v>328</v>
      </c>
      <c r="HJ229" t="s">
        <v>313</v>
      </c>
      <c r="HK229">
        <v>5388.1049999999996</v>
      </c>
      <c r="HL229" t="s">
        <v>328</v>
      </c>
      <c r="HO229" t="s">
        <v>313</v>
      </c>
      <c r="HP229">
        <v>892.94799999999998</v>
      </c>
      <c r="HQ229" t="s">
        <v>328</v>
      </c>
      <c r="HT229" t="s">
        <v>313</v>
      </c>
      <c r="HU229">
        <v>21315.782999999999</v>
      </c>
      <c r="HV229" t="s">
        <v>340</v>
      </c>
      <c r="HY229" t="s">
        <v>313</v>
      </c>
      <c r="HZ229">
        <v>1024.5650000000001</v>
      </c>
      <c r="IA229" t="s">
        <v>531</v>
      </c>
      <c r="ID229" t="s">
        <v>313</v>
      </c>
      <c r="IE229">
        <v>5911.6130000000003</v>
      </c>
      <c r="IF229" t="s">
        <v>306</v>
      </c>
      <c r="II229" t="s">
        <v>313</v>
      </c>
      <c r="IJ229">
        <v>113.718</v>
      </c>
      <c r="IK229" t="s">
        <v>2332</v>
      </c>
      <c r="IN229" t="s">
        <v>313</v>
      </c>
    </row>
    <row r="230" spans="1:248">
      <c r="A230">
        <v>226</v>
      </c>
      <c r="B230" t="s">
        <v>1799</v>
      </c>
      <c r="C230" t="s">
        <v>1800</v>
      </c>
      <c r="D230" t="s">
        <v>1801</v>
      </c>
      <c r="E230" t="s">
        <v>1802</v>
      </c>
      <c r="F230" t="s">
        <v>1803</v>
      </c>
      <c r="G230" t="s">
        <v>522</v>
      </c>
      <c r="H230" t="s">
        <v>1574</v>
      </c>
      <c r="I230" t="s">
        <v>313</v>
      </c>
      <c r="J230" t="s">
        <v>313</v>
      </c>
      <c r="K230" t="s">
        <v>346</v>
      </c>
      <c r="L230" t="s">
        <v>313</v>
      </c>
      <c r="M230">
        <v>228</v>
      </c>
      <c r="N230">
        <v>9980.348</v>
      </c>
      <c r="O230" t="s">
        <v>314</v>
      </c>
      <c r="R230" t="s">
        <v>313</v>
      </c>
      <c r="S230">
        <v>1052.635</v>
      </c>
      <c r="T230" t="s">
        <v>410</v>
      </c>
      <c r="W230" t="s">
        <v>313</v>
      </c>
      <c r="X230">
        <v>0</v>
      </c>
      <c r="Y230" t="s">
        <v>316</v>
      </c>
      <c r="Z230">
        <v>100</v>
      </c>
      <c r="AA230">
        <v>29771.357</v>
      </c>
      <c r="AB230" t="s">
        <v>316</v>
      </c>
      <c r="AC230">
        <v>4922.5379999999996</v>
      </c>
      <c r="AD230" t="s">
        <v>317</v>
      </c>
      <c r="AG230" t="s">
        <v>313</v>
      </c>
      <c r="AH230">
        <v>822.57</v>
      </c>
      <c r="AI230" t="s">
        <v>525</v>
      </c>
      <c r="AL230" t="s">
        <v>313</v>
      </c>
      <c r="AM230">
        <v>417.40699999999998</v>
      </c>
      <c r="AN230" t="s">
        <v>319</v>
      </c>
      <c r="AQ230" t="s">
        <v>313</v>
      </c>
      <c r="AR230">
        <v>1993.8720000000001</v>
      </c>
      <c r="AS230" t="s">
        <v>526</v>
      </c>
      <c r="AV230" t="s">
        <v>313</v>
      </c>
      <c r="AW230">
        <v>2179.9699999999998</v>
      </c>
      <c r="AX230" t="s">
        <v>366</v>
      </c>
      <c r="BA230" t="s">
        <v>313</v>
      </c>
      <c r="BB230">
        <v>1497.5160000000001</v>
      </c>
      <c r="BC230" t="s">
        <v>322</v>
      </c>
      <c r="BF230" t="s">
        <v>313</v>
      </c>
      <c r="BG230">
        <v>13.885</v>
      </c>
      <c r="BH230" t="s">
        <v>1804</v>
      </c>
      <c r="BK230" t="s">
        <v>313</v>
      </c>
      <c r="BL230">
        <v>3159.6990000000001</v>
      </c>
      <c r="BM230" t="s">
        <v>449</v>
      </c>
      <c r="BP230" t="s">
        <v>313</v>
      </c>
      <c r="BQ230">
        <v>3507.694</v>
      </c>
      <c r="BR230" t="s">
        <v>374</v>
      </c>
      <c r="BU230" t="s">
        <v>313</v>
      </c>
      <c r="BV230">
        <v>3041.3209999999999</v>
      </c>
      <c r="BW230" t="s">
        <v>509</v>
      </c>
      <c r="BZ230" t="s">
        <v>313</v>
      </c>
      <c r="CA230">
        <v>871.86300000000006</v>
      </c>
      <c r="CB230" t="s">
        <v>414</v>
      </c>
      <c r="CE230" t="s">
        <v>313</v>
      </c>
      <c r="CF230">
        <v>501.99900000000002</v>
      </c>
      <c r="CG230" t="s">
        <v>328</v>
      </c>
      <c r="CJ230" t="s">
        <v>313</v>
      </c>
      <c r="CK230">
        <v>3572.377</v>
      </c>
      <c r="CL230" t="s">
        <v>328</v>
      </c>
      <c r="CO230" t="s">
        <v>313</v>
      </c>
      <c r="CP230">
        <v>1349.7260000000001</v>
      </c>
      <c r="CQ230" t="s">
        <v>593</v>
      </c>
      <c r="CT230" t="s">
        <v>313</v>
      </c>
      <c r="CU230">
        <v>3081.2370000000001</v>
      </c>
      <c r="CV230" t="s">
        <v>313</v>
      </c>
      <c r="CY230" t="s">
        <v>313</v>
      </c>
      <c r="CZ230">
        <v>3052.7620000000002</v>
      </c>
      <c r="DA230" t="s">
        <v>313</v>
      </c>
      <c r="DD230" t="s">
        <v>313</v>
      </c>
      <c r="DE230">
        <v>601.48800000000006</v>
      </c>
      <c r="DF230" t="s">
        <v>347</v>
      </c>
      <c r="DI230" t="s">
        <v>313</v>
      </c>
      <c r="DJ230">
        <v>3452.5050000000001</v>
      </c>
      <c r="DK230" t="s">
        <v>306</v>
      </c>
      <c r="DN230" t="s">
        <v>313</v>
      </c>
      <c r="DO230">
        <v>1461.143</v>
      </c>
      <c r="DP230" t="s">
        <v>418</v>
      </c>
      <c r="DS230" t="s">
        <v>313</v>
      </c>
      <c r="DT230">
        <v>0</v>
      </c>
      <c r="DU230" t="s">
        <v>332</v>
      </c>
      <c r="DV230">
        <v>100</v>
      </c>
      <c r="DW230">
        <v>29771.357</v>
      </c>
      <c r="DX230" t="s">
        <v>332</v>
      </c>
      <c r="DY230">
        <v>3549.7550000000001</v>
      </c>
      <c r="DZ230" t="s">
        <v>328</v>
      </c>
      <c r="EC230" t="s">
        <v>313</v>
      </c>
      <c r="ED230">
        <v>7932.7420000000002</v>
      </c>
      <c r="EE230" t="s">
        <v>306</v>
      </c>
      <c r="EH230" t="s">
        <v>313</v>
      </c>
      <c r="EI230">
        <v>141.49799999999999</v>
      </c>
      <c r="EJ230" t="s">
        <v>333</v>
      </c>
      <c r="EM230" t="s">
        <v>313</v>
      </c>
      <c r="EN230">
        <v>3521.6640000000002</v>
      </c>
      <c r="EO230" t="s">
        <v>394</v>
      </c>
      <c r="ER230" t="s">
        <v>313</v>
      </c>
      <c r="ES230">
        <v>1308.3869999999999</v>
      </c>
      <c r="ET230" t="s">
        <v>313</v>
      </c>
      <c r="EW230" t="s">
        <v>313</v>
      </c>
      <c r="EX230">
        <v>3425.2220000000002</v>
      </c>
      <c r="EY230" t="s">
        <v>313</v>
      </c>
      <c r="FB230" t="s">
        <v>313</v>
      </c>
      <c r="FC230">
        <v>3765.4960000000001</v>
      </c>
      <c r="FD230" t="s">
        <v>335</v>
      </c>
      <c r="FG230" t="s">
        <v>313</v>
      </c>
      <c r="FH230">
        <v>7488.6130000000003</v>
      </c>
      <c r="FI230" t="s">
        <v>328</v>
      </c>
      <c r="FL230" t="s">
        <v>313</v>
      </c>
      <c r="FM230">
        <v>10.026</v>
      </c>
      <c r="FN230" t="s">
        <v>328</v>
      </c>
      <c r="FQ230" t="s">
        <v>313</v>
      </c>
      <c r="FR230">
        <v>1266.0340000000001</v>
      </c>
      <c r="FS230" t="s">
        <v>349</v>
      </c>
      <c r="FV230" t="s">
        <v>313</v>
      </c>
      <c r="FW230">
        <v>1424.0150000000001</v>
      </c>
      <c r="FX230" t="s">
        <v>328</v>
      </c>
      <c r="GA230" t="s">
        <v>313</v>
      </c>
      <c r="GB230">
        <v>3888.4870000000001</v>
      </c>
      <c r="GC230" t="s">
        <v>395</v>
      </c>
      <c r="GF230" t="s">
        <v>313</v>
      </c>
      <c r="GG230">
        <v>7659.7730000000001</v>
      </c>
      <c r="GH230" t="s">
        <v>328</v>
      </c>
      <c r="GK230" t="s">
        <v>313</v>
      </c>
      <c r="GL230">
        <v>871.84299999999996</v>
      </c>
      <c r="GM230" t="s">
        <v>416</v>
      </c>
      <c r="GP230" t="s">
        <v>313</v>
      </c>
      <c r="GQ230">
        <v>3199.8389999999999</v>
      </c>
      <c r="GR230" t="s">
        <v>510</v>
      </c>
      <c r="GU230" t="s">
        <v>313</v>
      </c>
      <c r="GV230">
        <v>614.98900000000003</v>
      </c>
      <c r="GW230" t="s">
        <v>313</v>
      </c>
      <c r="GZ230" t="s">
        <v>313</v>
      </c>
      <c r="HA230">
        <v>12590.302</v>
      </c>
      <c r="HB230" t="s">
        <v>339</v>
      </c>
      <c r="HE230" t="s">
        <v>313</v>
      </c>
      <c r="HF230">
        <v>1651.2529999999999</v>
      </c>
      <c r="HG230" t="s">
        <v>328</v>
      </c>
      <c r="HJ230" t="s">
        <v>313</v>
      </c>
      <c r="HK230">
        <v>3143.8139999999999</v>
      </c>
      <c r="HL230" t="s">
        <v>328</v>
      </c>
      <c r="HO230" t="s">
        <v>313</v>
      </c>
      <c r="HP230">
        <v>536.10400000000004</v>
      </c>
      <c r="HQ230" t="s">
        <v>328</v>
      </c>
      <c r="HT230" t="s">
        <v>313</v>
      </c>
      <c r="HU230">
        <v>19513.436000000002</v>
      </c>
      <c r="HV230" t="s">
        <v>340</v>
      </c>
      <c r="HY230" t="s">
        <v>313</v>
      </c>
      <c r="HZ230">
        <v>2342.8670000000002</v>
      </c>
      <c r="IA230" t="s">
        <v>531</v>
      </c>
      <c r="ID230" t="s">
        <v>313</v>
      </c>
      <c r="IE230">
        <v>3622.5349999999999</v>
      </c>
      <c r="IF230" t="s">
        <v>306</v>
      </c>
      <c r="II230" t="s">
        <v>313</v>
      </c>
      <c r="IJ230">
        <v>0</v>
      </c>
      <c r="IK230" t="s">
        <v>2332</v>
      </c>
      <c r="IL230">
        <v>0</v>
      </c>
      <c r="IM230">
        <v>1E-3</v>
      </c>
      <c r="IN230" t="s">
        <v>2332</v>
      </c>
    </row>
    <row r="231" spans="1:248">
      <c r="A231">
        <v>227</v>
      </c>
      <c r="B231" t="s">
        <v>1805</v>
      </c>
      <c r="C231" t="s">
        <v>307</v>
      </c>
      <c r="D231" t="s">
        <v>1806</v>
      </c>
      <c r="E231" t="s">
        <v>1807</v>
      </c>
      <c r="F231" t="s">
        <v>1808</v>
      </c>
      <c r="G231" t="s">
        <v>311</v>
      </c>
      <c r="H231" t="s">
        <v>1809</v>
      </c>
      <c r="I231" t="s">
        <v>313</v>
      </c>
      <c r="J231" t="s">
        <v>313</v>
      </c>
      <c r="K231" t="s">
        <v>346</v>
      </c>
      <c r="L231" t="s">
        <v>346</v>
      </c>
      <c r="M231">
        <v>229</v>
      </c>
      <c r="N231">
        <v>3830.596</v>
      </c>
      <c r="O231" t="s">
        <v>314</v>
      </c>
      <c r="R231" t="s">
        <v>313</v>
      </c>
      <c r="S231">
        <v>6557.0919999999996</v>
      </c>
      <c r="T231" t="s">
        <v>315</v>
      </c>
      <c r="W231" t="s">
        <v>313</v>
      </c>
      <c r="X231">
        <v>0</v>
      </c>
      <c r="Y231" t="s">
        <v>316</v>
      </c>
      <c r="Z231">
        <v>100</v>
      </c>
      <c r="AA231">
        <v>23433.954000000002</v>
      </c>
      <c r="AB231" t="s">
        <v>316</v>
      </c>
      <c r="AC231">
        <v>2051.61</v>
      </c>
      <c r="AD231" t="s">
        <v>317</v>
      </c>
      <c r="AG231" t="s">
        <v>313</v>
      </c>
      <c r="AH231">
        <v>1167.0509999999999</v>
      </c>
      <c r="AI231" t="s">
        <v>318</v>
      </c>
      <c r="AL231" t="s">
        <v>313</v>
      </c>
      <c r="AM231">
        <v>2104.7190000000001</v>
      </c>
      <c r="AN231" t="s">
        <v>319</v>
      </c>
      <c r="AQ231" t="s">
        <v>313</v>
      </c>
      <c r="AR231">
        <v>1656.8320000000001</v>
      </c>
      <c r="AS231" t="s">
        <v>320</v>
      </c>
      <c r="AV231" t="s">
        <v>313</v>
      </c>
      <c r="AW231">
        <v>680.31600000000003</v>
      </c>
      <c r="AX231" t="s">
        <v>321</v>
      </c>
      <c r="BA231" t="s">
        <v>313</v>
      </c>
      <c r="BB231">
        <v>596.15099999999995</v>
      </c>
      <c r="BC231" t="s">
        <v>322</v>
      </c>
      <c r="BF231" t="s">
        <v>313</v>
      </c>
      <c r="BG231">
        <v>1141.0509999999999</v>
      </c>
      <c r="BH231" t="s">
        <v>323</v>
      </c>
      <c r="BK231" t="s">
        <v>313</v>
      </c>
      <c r="BL231">
        <v>2137.1590000000001</v>
      </c>
      <c r="BM231" t="s">
        <v>324</v>
      </c>
      <c r="BP231" t="s">
        <v>313</v>
      </c>
      <c r="BQ231">
        <v>4054.7249999999999</v>
      </c>
      <c r="BR231" t="s">
        <v>325</v>
      </c>
      <c r="BU231" t="s">
        <v>313</v>
      </c>
      <c r="BV231">
        <v>2142.6970000000001</v>
      </c>
      <c r="BW231" t="s">
        <v>326</v>
      </c>
      <c r="BZ231" t="s">
        <v>313</v>
      </c>
      <c r="CA231">
        <v>1117.4010000000001</v>
      </c>
      <c r="CB231" t="s">
        <v>327</v>
      </c>
      <c r="CE231" t="s">
        <v>313</v>
      </c>
      <c r="CF231">
        <v>594.20000000000005</v>
      </c>
      <c r="CG231" t="s">
        <v>328</v>
      </c>
      <c r="CJ231" t="s">
        <v>313</v>
      </c>
      <c r="CK231">
        <v>3359.2089999999998</v>
      </c>
      <c r="CL231" t="s">
        <v>328</v>
      </c>
      <c r="CO231" t="s">
        <v>313</v>
      </c>
      <c r="CP231">
        <v>2068.288</v>
      </c>
      <c r="CQ231" t="s">
        <v>329</v>
      </c>
      <c r="CT231" t="s">
        <v>313</v>
      </c>
      <c r="CU231">
        <v>75.831000000000003</v>
      </c>
      <c r="CV231" t="s">
        <v>313</v>
      </c>
      <c r="CY231" t="s">
        <v>313</v>
      </c>
      <c r="CZ231">
        <v>1921.133</v>
      </c>
      <c r="DA231" t="s">
        <v>313</v>
      </c>
      <c r="DD231" t="s">
        <v>313</v>
      </c>
      <c r="DE231">
        <v>697.41</v>
      </c>
      <c r="DF231" t="s">
        <v>347</v>
      </c>
      <c r="DI231" t="s">
        <v>313</v>
      </c>
      <c r="DJ231">
        <v>4182.0680000000002</v>
      </c>
      <c r="DK231" t="s">
        <v>306</v>
      </c>
      <c r="DN231" t="s">
        <v>313</v>
      </c>
      <c r="DO231">
        <v>573.38099999999997</v>
      </c>
      <c r="DP231" t="s">
        <v>331</v>
      </c>
      <c r="DS231" t="s">
        <v>313</v>
      </c>
      <c r="DT231">
        <v>0</v>
      </c>
      <c r="DU231" t="s">
        <v>332</v>
      </c>
      <c r="DV231">
        <v>99.724000000000004</v>
      </c>
      <c r="DW231">
        <v>23369.208999999999</v>
      </c>
      <c r="DX231" t="s">
        <v>332</v>
      </c>
      <c r="DY231">
        <v>2012.5440000000001</v>
      </c>
      <c r="DZ231" t="s">
        <v>328</v>
      </c>
      <c r="EC231" t="s">
        <v>313</v>
      </c>
      <c r="ED231">
        <v>640.346</v>
      </c>
      <c r="EE231" t="s">
        <v>306</v>
      </c>
      <c r="EH231" t="s">
        <v>313</v>
      </c>
      <c r="EI231">
        <v>735.23099999999999</v>
      </c>
      <c r="EJ231" t="s">
        <v>333</v>
      </c>
      <c r="EM231" t="s">
        <v>313</v>
      </c>
      <c r="EN231">
        <v>2913.1570000000002</v>
      </c>
      <c r="EO231" t="s">
        <v>334</v>
      </c>
      <c r="ER231" t="s">
        <v>313</v>
      </c>
      <c r="ES231">
        <v>2983.6210000000001</v>
      </c>
      <c r="ET231" t="s">
        <v>313</v>
      </c>
      <c r="EW231" t="s">
        <v>313</v>
      </c>
      <c r="EX231">
        <v>4401.1890000000003</v>
      </c>
      <c r="EY231" t="s">
        <v>313</v>
      </c>
      <c r="FB231" t="s">
        <v>313</v>
      </c>
      <c r="FC231">
        <v>4084.3649999999998</v>
      </c>
      <c r="FD231" t="s">
        <v>335</v>
      </c>
      <c r="FG231" t="s">
        <v>313</v>
      </c>
      <c r="FH231">
        <v>0.64500000000000002</v>
      </c>
      <c r="FI231" t="s">
        <v>328</v>
      </c>
      <c r="FL231" t="s">
        <v>313</v>
      </c>
      <c r="FM231">
        <v>3030.8539999999998</v>
      </c>
      <c r="FN231" t="s">
        <v>328</v>
      </c>
      <c r="FQ231" t="s">
        <v>313</v>
      </c>
      <c r="FR231">
        <v>2533.933</v>
      </c>
      <c r="FS231" t="s">
        <v>306</v>
      </c>
      <c r="FV231" t="s">
        <v>313</v>
      </c>
      <c r="FW231">
        <v>2027.7470000000001</v>
      </c>
      <c r="FX231" t="s">
        <v>328</v>
      </c>
      <c r="GA231" t="s">
        <v>313</v>
      </c>
      <c r="GB231">
        <v>2209.6909999999998</v>
      </c>
      <c r="GC231" t="s">
        <v>336</v>
      </c>
      <c r="GF231" t="s">
        <v>313</v>
      </c>
      <c r="GG231">
        <v>10093.695</v>
      </c>
      <c r="GH231" t="s">
        <v>328</v>
      </c>
      <c r="GK231" t="s">
        <v>313</v>
      </c>
      <c r="GL231">
        <v>1122.451</v>
      </c>
      <c r="GM231" t="s">
        <v>337</v>
      </c>
      <c r="GP231" t="s">
        <v>313</v>
      </c>
      <c r="GQ231">
        <v>4107.6480000000001</v>
      </c>
      <c r="GR231" t="s">
        <v>338</v>
      </c>
      <c r="GU231" t="s">
        <v>313</v>
      </c>
      <c r="GV231">
        <v>1706.4829999999999</v>
      </c>
      <c r="GW231" t="s">
        <v>313</v>
      </c>
      <c r="GZ231" t="s">
        <v>313</v>
      </c>
      <c r="HA231">
        <v>18386.306</v>
      </c>
      <c r="HB231" t="s">
        <v>339</v>
      </c>
      <c r="HE231" t="s">
        <v>313</v>
      </c>
      <c r="HF231">
        <v>4007.2910000000002</v>
      </c>
      <c r="HG231" t="s">
        <v>328</v>
      </c>
      <c r="HJ231" t="s">
        <v>313</v>
      </c>
      <c r="HK231">
        <v>4354.7240000000002</v>
      </c>
      <c r="HL231" t="s">
        <v>328</v>
      </c>
      <c r="HO231" t="s">
        <v>313</v>
      </c>
      <c r="HP231">
        <v>0</v>
      </c>
      <c r="HQ231" t="s">
        <v>328</v>
      </c>
      <c r="HR231">
        <v>100</v>
      </c>
      <c r="HS231">
        <v>23433.954000000002</v>
      </c>
      <c r="HT231" t="s">
        <v>328</v>
      </c>
      <c r="HU231">
        <v>12105.431</v>
      </c>
      <c r="HV231" t="s">
        <v>340</v>
      </c>
      <c r="HY231" t="s">
        <v>313</v>
      </c>
      <c r="HZ231">
        <v>825.65</v>
      </c>
      <c r="IA231" t="s">
        <v>327</v>
      </c>
      <c r="ID231" t="s">
        <v>313</v>
      </c>
      <c r="IE231">
        <v>0</v>
      </c>
      <c r="IF231" t="s">
        <v>306</v>
      </c>
      <c r="IG231">
        <v>100</v>
      </c>
      <c r="IH231">
        <v>23433.954000000002</v>
      </c>
      <c r="II231" t="s">
        <v>306</v>
      </c>
      <c r="IJ231">
        <v>8.984</v>
      </c>
      <c r="IK231" t="s">
        <v>2332</v>
      </c>
      <c r="IN231" t="s">
        <v>313</v>
      </c>
    </row>
    <row r="232" spans="1:248">
      <c r="A232">
        <v>228</v>
      </c>
      <c r="B232" t="s">
        <v>1810</v>
      </c>
      <c r="C232" t="s">
        <v>1811</v>
      </c>
      <c r="D232" t="s">
        <v>1812</v>
      </c>
      <c r="E232" t="s">
        <v>1813</v>
      </c>
      <c r="F232" t="s">
        <v>1814</v>
      </c>
      <c r="G232" t="s">
        <v>522</v>
      </c>
      <c r="H232" t="s">
        <v>1578</v>
      </c>
      <c r="I232" t="s">
        <v>1815</v>
      </c>
      <c r="J232" t="s">
        <v>313</v>
      </c>
      <c r="K232" t="s">
        <v>313</v>
      </c>
      <c r="L232" t="s">
        <v>313</v>
      </c>
      <c r="M232">
        <v>230</v>
      </c>
      <c r="N232">
        <v>11394.895</v>
      </c>
      <c r="O232" t="s">
        <v>314</v>
      </c>
      <c r="R232" t="s">
        <v>313</v>
      </c>
      <c r="S232">
        <v>1008.912</v>
      </c>
      <c r="T232" t="s">
        <v>410</v>
      </c>
      <c r="W232" t="s">
        <v>313</v>
      </c>
      <c r="X232">
        <v>0</v>
      </c>
      <c r="Y232" t="s">
        <v>316</v>
      </c>
      <c r="Z232">
        <v>100</v>
      </c>
      <c r="AA232">
        <v>32866.648000000001</v>
      </c>
      <c r="AB232" t="s">
        <v>316</v>
      </c>
      <c r="AC232">
        <v>5703.01</v>
      </c>
      <c r="AD232" t="s">
        <v>524</v>
      </c>
      <c r="AG232" t="s">
        <v>313</v>
      </c>
      <c r="AH232">
        <v>2244.5459999999998</v>
      </c>
      <c r="AI232" t="s">
        <v>525</v>
      </c>
      <c r="AL232" t="s">
        <v>313</v>
      </c>
      <c r="AM232">
        <v>1682.7080000000001</v>
      </c>
      <c r="AN232" t="s">
        <v>319</v>
      </c>
      <c r="AQ232" t="s">
        <v>313</v>
      </c>
      <c r="AR232">
        <v>3260.8209999999999</v>
      </c>
      <c r="AS232" t="s">
        <v>526</v>
      </c>
      <c r="AV232" t="s">
        <v>313</v>
      </c>
      <c r="AW232">
        <v>2793.3710000000001</v>
      </c>
      <c r="AX232" t="s">
        <v>366</v>
      </c>
      <c r="BA232" t="s">
        <v>313</v>
      </c>
      <c r="BB232">
        <v>988.72799999999995</v>
      </c>
      <c r="BC232" t="s">
        <v>322</v>
      </c>
      <c r="BF232" t="s">
        <v>313</v>
      </c>
      <c r="BG232">
        <v>17.616</v>
      </c>
      <c r="BH232" t="s">
        <v>1816</v>
      </c>
      <c r="BK232" t="s">
        <v>313</v>
      </c>
      <c r="BL232">
        <v>4431.085</v>
      </c>
      <c r="BM232" t="s">
        <v>449</v>
      </c>
      <c r="BP232" t="s">
        <v>313</v>
      </c>
      <c r="BQ232">
        <v>4775.2539999999999</v>
      </c>
      <c r="BR232" t="s">
        <v>374</v>
      </c>
      <c r="BU232" t="s">
        <v>313</v>
      </c>
      <c r="BV232">
        <v>4291.4110000000001</v>
      </c>
      <c r="BW232" t="s">
        <v>509</v>
      </c>
      <c r="BZ232" t="s">
        <v>313</v>
      </c>
      <c r="CA232">
        <v>2272.4279999999999</v>
      </c>
      <c r="CB232" t="s">
        <v>414</v>
      </c>
      <c r="CE232" t="s">
        <v>313</v>
      </c>
      <c r="CF232">
        <v>0</v>
      </c>
      <c r="CG232" t="s">
        <v>328</v>
      </c>
      <c r="CJ232" t="s">
        <v>313</v>
      </c>
      <c r="CK232">
        <v>4988.1779999999999</v>
      </c>
      <c r="CL232" t="s">
        <v>328</v>
      </c>
      <c r="CO232" t="s">
        <v>313</v>
      </c>
      <c r="CP232">
        <v>914.495</v>
      </c>
      <c r="CQ232" t="s">
        <v>528</v>
      </c>
      <c r="CT232" t="s">
        <v>313</v>
      </c>
      <c r="CU232">
        <v>3850.0369999999998</v>
      </c>
      <c r="CV232" t="s">
        <v>313</v>
      </c>
      <c r="CY232" t="s">
        <v>313</v>
      </c>
      <c r="CZ232">
        <v>4330.9219999999996</v>
      </c>
      <c r="DA232" t="s">
        <v>313</v>
      </c>
      <c r="DD232" t="s">
        <v>313</v>
      </c>
      <c r="DE232">
        <v>49.564</v>
      </c>
      <c r="DF232" t="s">
        <v>347</v>
      </c>
      <c r="DI232" t="s">
        <v>313</v>
      </c>
      <c r="DJ232">
        <v>4704.0469999999996</v>
      </c>
      <c r="DK232" t="s">
        <v>306</v>
      </c>
      <c r="DN232" t="s">
        <v>313</v>
      </c>
      <c r="DO232">
        <v>1499.537</v>
      </c>
      <c r="DP232" t="s">
        <v>418</v>
      </c>
      <c r="DS232" t="s">
        <v>313</v>
      </c>
      <c r="DT232">
        <v>0</v>
      </c>
      <c r="DU232" t="s">
        <v>332</v>
      </c>
      <c r="DV232">
        <v>100</v>
      </c>
      <c r="DW232">
        <v>32866.648000000001</v>
      </c>
      <c r="DX232" t="s">
        <v>332</v>
      </c>
      <c r="DY232">
        <v>4659.3819999999996</v>
      </c>
      <c r="DZ232" t="s">
        <v>328</v>
      </c>
      <c r="EC232" t="s">
        <v>313</v>
      </c>
      <c r="ED232">
        <v>9362.9840000000004</v>
      </c>
      <c r="EE232" t="s">
        <v>306</v>
      </c>
      <c r="EH232" t="s">
        <v>313</v>
      </c>
      <c r="EI232">
        <v>235.18799999999999</v>
      </c>
      <c r="EJ232" t="s">
        <v>333</v>
      </c>
      <c r="EM232" t="s">
        <v>313</v>
      </c>
      <c r="EN232">
        <v>4708.5</v>
      </c>
      <c r="EO232" t="s">
        <v>394</v>
      </c>
      <c r="ER232" t="s">
        <v>313</v>
      </c>
      <c r="ES232">
        <v>2594.0479999999998</v>
      </c>
      <c r="ET232" t="s">
        <v>313</v>
      </c>
      <c r="EW232" t="s">
        <v>313</v>
      </c>
      <c r="EX232">
        <v>4612.8490000000002</v>
      </c>
      <c r="EY232" t="s">
        <v>313</v>
      </c>
      <c r="FB232" t="s">
        <v>313</v>
      </c>
      <c r="FC232">
        <v>4722.4179999999997</v>
      </c>
      <c r="FD232" t="s">
        <v>335</v>
      </c>
      <c r="FG232" t="s">
        <v>313</v>
      </c>
      <c r="FH232">
        <v>8858.348</v>
      </c>
      <c r="FI232" t="s">
        <v>328</v>
      </c>
      <c r="FL232" t="s">
        <v>313</v>
      </c>
      <c r="FM232">
        <v>4.0039999999999996</v>
      </c>
      <c r="FN232" t="s">
        <v>328</v>
      </c>
      <c r="FQ232" t="s">
        <v>313</v>
      </c>
      <c r="FR232">
        <v>1483.4190000000001</v>
      </c>
      <c r="FS232" t="s">
        <v>349</v>
      </c>
      <c r="FV232" t="s">
        <v>313</v>
      </c>
      <c r="FW232">
        <v>558.89400000000001</v>
      </c>
      <c r="FX232" t="s">
        <v>328</v>
      </c>
      <c r="GA232" t="s">
        <v>313</v>
      </c>
      <c r="GB232">
        <v>5017.0079999999998</v>
      </c>
      <c r="GC232" t="s">
        <v>529</v>
      </c>
      <c r="GF232" t="s">
        <v>313</v>
      </c>
      <c r="GG232">
        <v>7434.3509999999997</v>
      </c>
      <c r="GH232" t="s">
        <v>328</v>
      </c>
      <c r="GK232" t="s">
        <v>313</v>
      </c>
      <c r="GL232">
        <v>2272.0940000000001</v>
      </c>
      <c r="GM232" t="s">
        <v>416</v>
      </c>
      <c r="GP232" t="s">
        <v>313</v>
      </c>
      <c r="GQ232">
        <v>4502.0339999999997</v>
      </c>
      <c r="GR232" t="s">
        <v>510</v>
      </c>
      <c r="GU232" t="s">
        <v>313</v>
      </c>
      <c r="GV232">
        <v>421.94900000000001</v>
      </c>
      <c r="GW232" t="s">
        <v>313</v>
      </c>
      <c r="GZ232" t="s">
        <v>313</v>
      </c>
      <c r="HA232">
        <v>12168.817999999999</v>
      </c>
      <c r="HB232" t="s">
        <v>339</v>
      </c>
      <c r="HE232" t="s">
        <v>313</v>
      </c>
      <c r="HF232">
        <v>259.08199999999999</v>
      </c>
      <c r="HG232" t="s">
        <v>328</v>
      </c>
      <c r="HJ232" t="s">
        <v>313</v>
      </c>
      <c r="HK232">
        <v>4382.1239999999998</v>
      </c>
      <c r="HL232" t="s">
        <v>328</v>
      </c>
      <c r="HO232" t="s">
        <v>313</v>
      </c>
      <c r="HP232">
        <v>276.18799999999999</v>
      </c>
      <c r="HQ232" t="s">
        <v>328</v>
      </c>
      <c r="HT232" t="s">
        <v>313</v>
      </c>
      <c r="HU232">
        <v>20759.268</v>
      </c>
      <c r="HV232" t="s">
        <v>340</v>
      </c>
      <c r="HY232" t="s">
        <v>313</v>
      </c>
      <c r="HZ232">
        <v>989.05799999999999</v>
      </c>
      <c r="IA232" t="s">
        <v>531</v>
      </c>
      <c r="ID232" t="s">
        <v>313</v>
      </c>
      <c r="IE232">
        <v>5017.6710000000003</v>
      </c>
      <c r="IF232" t="s">
        <v>306</v>
      </c>
      <c r="II232" t="s">
        <v>313</v>
      </c>
      <c r="IJ232">
        <v>0</v>
      </c>
      <c r="IK232" t="s">
        <v>2332</v>
      </c>
      <c r="IL232">
        <v>55.375</v>
      </c>
      <c r="IM232">
        <v>18199.93</v>
      </c>
      <c r="IN232" t="s">
        <v>2332</v>
      </c>
    </row>
    <row r="233" spans="1:248">
      <c r="A233">
        <v>229</v>
      </c>
      <c r="B233" t="s">
        <v>1817</v>
      </c>
      <c r="C233" t="s">
        <v>1818</v>
      </c>
      <c r="D233" t="s">
        <v>987</v>
      </c>
      <c r="E233" t="s">
        <v>1819</v>
      </c>
      <c r="F233" t="s">
        <v>1820</v>
      </c>
      <c r="G233" t="s">
        <v>522</v>
      </c>
      <c r="H233" t="s">
        <v>1583</v>
      </c>
      <c r="I233" t="s">
        <v>1821</v>
      </c>
      <c r="J233" t="s">
        <v>313</v>
      </c>
      <c r="K233" t="s">
        <v>313</v>
      </c>
      <c r="L233" t="s">
        <v>313</v>
      </c>
      <c r="M233">
        <v>231</v>
      </c>
      <c r="N233">
        <v>11457.867</v>
      </c>
      <c r="O233" t="s">
        <v>314</v>
      </c>
      <c r="R233" t="s">
        <v>313</v>
      </c>
      <c r="S233">
        <v>1279.3689999999999</v>
      </c>
      <c r="T233" t="s">
        <v>410</v>
      </c>
      <c r="W233" t="s">
        <v>313</v>
      </c>
      <c r="X233">
        <v>0</v>
      </c>
      <c r="Y233" t="s">
        <v>316</v>
      </c>
      <c r="Z233">
        <v>100</v>
      </c>
      <c r="AA233">
        <v>3983.9659999999999</v>
      </c>
      <c r="AB233" t="s">
        <v>316</v>
      </c>
      <c r="AC233">
        <v>5976.2539999999999</v>
      </c>
      <c r="AD233" t="s">
        <v>524</v>
      </c>
      <c r="AG233" t="s">
        <v>313</v>
      </c>
      <c r="AH233">
        <v>2300.5300000000002</v>
      </c>
      <c r="AI233" t="s">
        <v>525</v>
      </c>
      <c r="AL233" t="s">
        <v>313</v>
      </c>
      <c r="AM233">
        <v>1657.454</v>
      </c>
      <c r="AN233" t="s">
        <v>319</v>
      </c>
      <c r="AQ233" t="s">
        <v>313</v>
      </c>
      <c r="AR233">
        <v>3222.0639999999999</v>
      </c>
      <c r="AS233" t="s">
        <v>526</v>
      </c>
      <c r="AV233" t="s">
        <v>313</v>
      </c>
      <c r="AW233">
        <v>3011.7440000000001</v>
      </c>
      <c r="AX233" t="s">
        <v>366</v>
      </c>
      <c r="BA233" t="s">
        <v>313</v>
      </c>
      <c r="BB233">
        <v>1015.431</v>
      </c>
      <c r="BC233" t="s">
        <v>322</v>
      </c>
      <c r="BF233" t="s">
        <v>313</v>
      </c>
      <c r="BG233">
        <v>138.12799999999999</v>
      </c>
      <c r="BH233" t="s">
        <v>1816</v>
      </c>
      <c r="BK233" t="s">
        <v>313</v>
      </c>
      <c r="BL233">
        <v>4392.96</v>
      </c>
      <c r="BM233" t="s">
        <v>449</v>
      </c>
      <c r="BP233" t="s">
        <v>313</v>
      </c>
      <c r="BQ233">
        <v>4735.6319999999996</v>
      </c>
      <c r="BR233" t="s">
        <v>374</v>
      </c>
      <c r="BU233" t="s">
        <v>313</v>
      </c>
      <c r="BV233">
        <v>4250.9949999999999</v>
      </c>
      <c r="BW233" t="s">
        <v>509</v>
      </c>
      <c r="BZ233" t="s">
        <v>313</v>
      </c>
      <c r="CA233">
        <v>2337.0790000000002</v>
      </c>
      <c r="CB233" t="s">
        <v>414</v>
      </c>
      <c r="CE233" t="s">
        <v>313</v>
      </c>
      <c r="CF233">
        <v>0</v>
      </c>
      <c r="CG233" t="s">
        <v>328</v>
      </c>
      <c r="CJ233" t="s">
        <v>313</v>
      </c>
      <c r="CK233">
        <v>4922.6909999999998</v>
      </c>
      <c r="CL233" t="s">
        <v>328</v>
      </c>
      <c r="CO233" t="s">
        <v>313</v>
      </c>
      <c r="CP233">
        <v>968.23099999999999</v>
      </c>
      <c r="CQ233" t="s">
        <v>528</v>
      </c>
      <c r="CT233" t="s">
        <v>313</v>
      </c>
      <c r="CU233">
        <v>3908.2979999999998</v>
      </c>
      <c r="CV233" t="s">
        <v>313</v>
      </c>
      <c r="CY233" t="s">
        <v>313</v>
      </c>
      <c r="CZ233">
        <v>4286.9939999999997</v>
      </c>
      <c r="DA233" t="s">
        <v>313</v>
      </c>
      <c r="DD233" t="s">
        <v>313</v>
      </c>
      <c r="DE233">
        <v>0</v>
      </c>
      <c r="DF233" t="s">
        <v>347</v>
      </c>
      <c r="DG233">
        <v>0</v>
      </c>
      <c r="DH233">
        <v>1E-3</v>
      </c>
      <c r="DI233" t="s">
        <v>347</v>
      </c>
      <c r="DJ233">
        <v>4662.6670000000004</v>
      </c>
      <c r="DK233" t="s">
        <v>306</v>
      </c>
      <c r="DN233" t="s">
        <v>313</v>
      </c>
      <c r="DO233">
        <v>1441.5029999999999</v>
      </c>
      <c r="DP233" t="s">
        <v>418</v>
      </c>
      <c r="DS233" t="s">
        <v>313</v>
      </c>
      <c r="DT233">
        <v>0</v>
      </c>
      <c r="DU233" t="s">
        <v>332</v>
      </c>
      <c r="DV233">
        <v>100</v>
      </c>
      <c r="DW233">
        <v>3983.9659999999999</v>
      </c>
      <c r="DX233" t="s">
        <v>332</v>
      </c>
      <c r="DY233">
        <v>4601.9570000000003</v>
      </c>
      <c r="DZ233" t="s">
        <v>328</v>
      </c>
      <c r="EC233" t="s">
        <v>313</v>
      </c>
      <c r="ED233">
        <v>9378.6540000000005</v>
      </c>
      <c r="EE233" t="s">
        <v>306</v>
      </c>
      <c r="EH233" t="s">
        <v>313</v>
      </c>
      <c r="EI233">
        <v>185.35900000000001</v>
      </c>
      <c r="EJ233" t="s">
        <v>333</v>
      </c>
      <c r="EM233" t="s">
        <v>313</v>
      </c>
      <c r="EN233">
        <v>4853.2830000000004</v>
      </c>
      <c r="EO233" t="s">
        <v>394</v>
      </c>
      <c r="ER233" t="s">
        <v>313</v>
      </c>
      <c r="ES233">
        <v>2567.319</v>
      </c>
      <c r="ET233" t="s">
        <v>313</v>
      </c>
      <c r="EW233" t="s">
        <v>313</v>
      </c>
      <c r="EX233">
        <v>4564.1329999999998</v>
      </c>
      <c r="EY233" t="s">
        <v>313</v>
      </c>
      <c r="FB233" t="s">
        <v>313</v>
      </c>
      <c r="FC233">
        <v>4904.79</v>
      </c>
      <c r="FD233" t="s">
        <v>335</v>
      </c>
      <c r="FG233" t="s">
        <v>313</v>
      </c>
      <c r="FH233">
        <v>8834.4500000000007</v>
      </c>
      <c r="FI233" t="s">
        <v>328</v>
      </c>
      <c r="FL233" t="s">
        <v>313</v>
      </c>
      <c r="FM233">
        <v>135.35599999999999</v>
      </c>
      <c r="FN233" t="s">
        <v>328</v>
      </c>
      <c r="FQ233" t="s">
        <v>313</v>
      </c>
      <c r="FR233">
        <v>1428.954</v>
      </c>
      <c r="FS233" t="s">
        <v>349</v>
      </c>
      <c r="FV233" t="s">
        <v>313</v>
      </c>
      <c r="FW233">
        <v>566.38800000000003</v>
      </c>
      <c r="FX233" t="s">
        <v>328</v>
      </c>
      <c r="GA233" t="s">
        <v>313</v>
      </c>
      <c r="GB233">
        <v>4951.7179999999998</v>
      </c>
      <c r="GC233" t="s">
        <v>529</v>
      </c>
      <c r="GF233" t="s">
        <v>313</v>
      </c>
      <c r="GG233">
        <v>7393.1450000000004</v>
      </c>
      <c r="GH233" t="s">
        <v>328</v>
      </c>
      <c r="GK233" t="s">
        <v>313</v>
      </c>
      <c r="GL233">
        <v>2337.152</v>
      </c>
      <c r="GM233" t="s">
        <v>416</v>
      </c>
      <c r="GP233" t="s">
        <v>313</v>
      </c>
      <c r="GQ233">
        <v>4467.9210000000003</v>
      </c>
      <c r="GR233" t="s">
        <v>510</v>
      </c>
      <c r="GU233" t="s">
        <v>313</v>
      </c>
      <c r="GV233">
        <v>441.08300000000003</v>
      </c>
      <c r="GW233" t="s">
        <v>313</v>
      </c>
      <c r="GZ233" t="s">
        <v>313</v>
      </c>
      <c r="HA233">
        <v>12422.005999999999</v>
      </c>
      <c r="HB233" t="s">
        <v>339</v>
      </c>
      <c r="HE233" t="s">
        <v>313</v>
      </c>
      <c r="HF233">
        <v>320.66899999999998</v>
      </c>
      <c r="HG233" t="s">
        <v>328</v>
      </c>
      <c r="HJ233" t="s">
        <v>313</v>
      </c>
      <c r="HK233">
        <v>4340</v>
      </c>
      <c r="HL233" t="s">
        <v>328</v>
      </c>
      <c r="HO233" t="s">
        <v>313</v>
      </c>
      <c r="HP233">
        <v>375.221</v>
      </c>
      <c r="HQ233" t="s">
        <v>328</v>
      </c>
      <c r="HT233" t="s">
        <v>313</v>
      </c>
      <c r="HU233">
        <v>20708.698</v>
      </c>
      <c r="HV233" t="s">
        <v>340</v>
      </c>
      <c r="HY233" t="s">
        <v>313</v>
      </c>
      <c r="HZ233">
        <v>1015.755</v>
      </c>
      <c r="IA233" t="s">
        <v>531</v>
      </c>
      <c r="ID233" t="s">
        <v>313</v>
      </c>
      <c r="IE233">
        <v>4971.2820000000002</v>
      </c>
      <c r="IF233" t="s">
        <v>306</v>
      </c>
      <c r="II233" t="s">
        <v>313</v>
      </c>
      <c r="IJ233">
        <v>0</v>
      </c>
      <c r="IK233" t="s">
        <v>2332</v>
      </c>
      <c r="IN233" t="s">
        <v>313</v>
      </c>
    </row>
    <row r="234" spans="1:248">
      <c r="A234">
        <v>231</v>
      </c>
      <c r="B234" t="s">
        <v>1822</v>
      </c>
      <c r="C234" t="s">
        <v>1823</v>
      </c>
      <c r="D234" t="s">
        <v>622</v>
      </c>
      <c r="E234" t="s">
        <v>1824</v>
      </c>
      <c r="F234" t="s">
        <v>1825</v>
      </c>
      <c r="G234" t="s">
        <v>522</v>
      </c>
      <c r="H234" t="s">
        <v>1604</v>
      </c>
      <c r="I234" t="s">
        <v>1826</v>
      </c>
      <c r="J234" t="s">
        <v>313</v>
      </c>
      <c r="K234" t="s">
        <v>313</v>
      </c>
      <c r="L234" t="s">
        <v>313</v>
      </c>
      <c r="M234">
        <v>232</v>
      </c>
      <c r="N234">
        <v>2613.8969999999999</v>
      </c>
      <c r="O234" t="s">
        <v>314</v>
      </c>
      <c r="R234" t="s">
        <v>313</v>
      </c>
      <c r="S234">
        <v>6459.5079999999998</v>
      </c>
      <c r="T234" t="s">
        <v>360</v>
      </c>
      <c r="W234" t="s">
        <v>313</v>
      </c>
      <c r="X234">
        <v>0</v>
      </c>
      <c r="Y234" t="s">
        <v>316</v>
      </c>
      <c r="Z234">
        <v>100</v>
      </c>
      <c r="AA234">
        <v>3305.5340000000001</v>
      </c>
      <c r="AB234" t="s">
        <v>316</v>
      </c>
      <c r="AC234">
        <v>2114.9690000000001</v>
      </c>
      <c r="AD234" t="s">
        <v>317</v>
      </c>
      <c r="AG234" t="s">
        <v>313</v>
      </c>
      <c r="AH234">
        <v>2143.5239999999999</v>
      </c>
      <c r="AI234" t="s">
        <v>318</v>
      </c>
      <c r="AL234" t="s">
        <v>313</v>
      </c>
      <c r="AM234">
        <v>1249.424</v>
      </c>
      <c r="AN234" t="s">
        <v>361</v>
      </c>
      <c r="AQ234" t="s">
        <v>313</v>
      </c>
      <c r="AR234">
        <v>785.67499999999995</v>
      </c>
      <c r="AS234" t="s">
        <v>320</v>
      </c>
      <c r="AV234" t="s">
        <v>313</v>
      </c>
      <c r="AW234">
        <v>491.18</v>
      </c>
      <c r="AX234" t="s">
        <v>321</v>
      </c>
      <c r="BA234" t="s">
        <v>313</v>
      </c>
      <c r="BB234">
        <v>508.16</v>
      </c>
      <c r="BC234" t="s">
        <v>322</v>
      </c>
      <c r="BF234" t="s">
        <v>313</v>
      </c>
      <c r="BG234">
        <v>52.338999999999999</v>
      </c>
      <c r="BH234" t="s">
        <v>1171</v>
      </c>
      <c r="BK234" t="s">
        <v>313</v>
      </c>
      <c r="BL234">
        <v>2698.451</v>
      </c>
      <c r="BM234" t="s">
        <v>324</v>
      </c>
      <c r="BP234" t="s">
        <v>313</v>
      </c>
      <c r="BQ234">
        <v>5090.9110000000001</v>
      </c>
      <c r="BR234" t="s">
        <v>325</v>
      </c>
      <c r="BU234" t="s">
        <v>313</v>
      </c>
      <c r="BV234">
        <v>2905.0610000000001</v>
      </c>
      <c r="BW234" t="s">
        <v>326</v>
      </c>
      <c r="BZ234" t="s">
        <v>313</v>
      </c>
      <c r="CA234">
        <v>1859.1369999999999</v>
      </c>
      <c r="CB234" t="s">
        <v>362</v>
      </c>
      <c r="CE234" t="s">
        <v>313</v>
      </c>
      <c r="CF234">
        <v>440.28</v>
      </c>
      <c r="CG234" t="s">
        <v>328</v>
      </c>
      <c r="CJ234" t="s">
        <v>313</v>
      </c>
      <c r="CK234">
        <v>4299.2920000000004</v>
      </c>
      <c r="CL234" t="s">
        <v>328</v>
      </c>
      <c r="CO234" t="s">
        <v>313</v>
      </c>
      <c r="CP234">
        <v>2947.88</v>
      </c>
      <c r="CQ234" t="s">
        <v>329</v>
      </c>
      <c r="CT234" t="s">
        <v>313</v>
      </c>
      <c r="CU234">
        <v>1420.2449999999999</v>
      </c>
      <c r="CV234" t="s">
        <v>313</v>
      </c>
      <c r="CY234" t="s">
        <v>313</v>
      </c>
      <c r="CZ234">
        <v>2812.2730000000001</v>
      </c>
      <c r="DA234" t="s">
        <v>313</v>
      </c>
      <c r="DD234" t="s">
        <v>313</v>
      </c>
      <c r="DE234">
        <v>0</v>
      </c>
      <c r="DF234" t="s">
        <v>347</v>
      </c>
      <c r="DG234">
        <v>100</v>
      </c>
      <c r="DH234">
        <v>3305.5189999999998</v>
      </c>
      <c r="DI234" t="s">
        <v>347</v>
      </c>
      <c r="DJ234">
        <v>5244.1450000000004</v>
      </c>
      <c r="DK234" t="s">
        <v>306</v>
      </c>
      <c r="DN234" t="s">
        <v>313</v>
      </c>
      <c r="DO234">
        <v>605.84199999999998</v>
      </c>
      <c r="DP234" t="s">
        <v>331</v>
      </c>
      <c r="DS234" t="s">
        <v>313</v>
      </c>
      <c r="DT234">
        <v>0</v>
      </c>
      <c r="DU234" t="s">
        <v>332</v>
      </c>
      <c r="DV234">
        <v>100</v>
      </c>
      <c r="DW234">
        <v>3305.5340000000001</v>
      </c>
      <c r="DX234" t="s">
        <v>332</v>
      </c>
      <c r="DY234">
        <v>2990.1640000000002</v>
      </c>
      <c r="DZ234" t="s">
        <v>328</v>
      </c>
      <c r="EC234" t="s">
        <v>313</v>
      </c>
      <c r="ED234">
        <v>0</v>
      </c>
      <c r="EE234" t="s">
        <v>306</v>
      </c>
      <c r="EF234">
        <v>100</v>
      </c>
      <c r="EG234">
        <v>3305.5340000000001</v>
      </c>
      <c r="EH234" t="s">
        <v>306</v>
      </c>
      <c r="EI234">
        <v>389.20699999999999</v>
      </c>
      <c r="EJ234" t="s">
        <v>333</v>
      </c>
      <c r="EM234" t="s">
        <v>313</v>
      </c>
      <c r="EN234">
        <v>1502.027</v>
      </c>
      <c r="EO234" t="s">
        <v>334</v>
      </c>
      <c r="ER234" t="s">
        <v>313</v>
      </c>
      <c r="ES234">
        <v>3737.5770000000002</v>
      </c>
      <c r="ET234" t="s">
        <v>313</v>
      </c>
      <c r="EW234" t="s">
        <v>313</v>
      </c>
      <c r="EX234">
        <v>5518.0519999999997</v>
      </c>
      <c r="EY234" t="s">
        <v>313</v>
      </c>
      <c r="FB234" t="s">
        <v>313</v>
      </c>
      <c r="FC234">
        <v>2951.6350000000002</v>
      </c>
      <c r="FD234" t="s">
        <v>335</v>
      </c>
      <c r="FG234" t="s">
        <v>313</v>
      </c>
      <c r="FH234">
        <v>1348.2190000000001</v>
      </c>
      <c r="FI234" t="s">
        <v>328</v>
      </c>
      <c r="FL234" t="s">
        <v>313</v>
      </c>
      <c r="FM234">
        <v>3656.9589999999998</v>
      </c>
      <c r="FN234" t="s">
        <v>328</v>
      </c>
      <c r="FQ234" t="s">
        <v>313</v>
      </c>
      <c r="FR234">
        <v>2593.98</v>
      </c>
      <c r="FS234" t="s">
        <v>306</v>
      </c>
      <c r="FV234" t="s">
        <v>313</v>
      </c>
      <c r="FW234">
        <v>2666.8910000000001</v>
      </c>
      <c r="FX234" t="s">
        <v>328</v>
      </c>
      <c r="GA234" t="s">
        <v>313</v>
      </c>
      <c r="GB234">
        <v>2750.4369999999999</v>
      </c>
      <c r="GC234" t="s">
        <v>336</v>
      </c>
      <c r="GF234" t="s">
        <v>313</v>
      </c>
      <c r="GG234">
        <v>11612.656999999999</v>
      </c>
      <c r="GH234" t="s">
        <v>328</v>
      </c>
      <c r="GK234" t="s">
        <v>313</v>
      </c>
      <c r="GL234">
        <v>2533.703</v>
      </c>
      <c r="GM234" t="s">
        <v>384</v>
      </c>
      <c r="GP234" t="s">
        <v>313</v>
      </c>
      <c r="GQ234">
        <v>5101.9679999999998</v>
      </c>
      <c r="GR234" t="s">
        <v>365</v>
      </c>
      <c r="GU234" t="s">
        <v>313</v>
      </c>
      <c r="GV234">
        <v>2685.203</v>
      </c>
      <c r="GW234" t="s">
        <v>313</v>
      </c>
      <c r="GZ234" t="s">
        <v>313</v>
      </c>
      <c r="HA234">
        <v>18182.536</v>
      </c>
      <c r="HB234" t="s">
        <v>339</v>
      </c>
      <c r="HE234" t="s">
        <v>313</v>
      </c>
      <c r="HF234">
        <v>5284.3289999999997</v>
      </c>
      <c r="HG234" t="s">
        <v>328</v>
      </c>
      <c r="HJ234" t="s">
        <v>313</v>
      </c>
      <c r="HK234">
        <v>5395.9560000000001</v>
      </c>
      <c r="HL234" t="s">
        <v>328</v>
      </c>
      <c r="HO234" t="s">
        <v>313</v>
      </c>
      <c r="HP234">
        <v>311.68299999999999</v>
      </c>
      <c r="HQ234" t="s">
        <v>328</v>
      </c>
      <c r="HT234" t="s">
        <v>313</v>
      </c>
      <c r="HU234">
        <v>12194.644</v>
      </c>
      <c r="HV234" t="s">
        <v>340</v>
      </c>
      <c r="HY234" t="s">
        <v>313</v>
      </c>
      <c r="HZ234">
        <v>2348.8069999999998</v>
      </c>
      <c r="IA234" t="s">
        <v>327</v>
      </c>
      <c r="ID234" t="s">
        <v>313</v>
      </c>
      <c r="IE234">
        <v>0</v>
      </c>
      <c r="IF234" t="s">
        <v>306</v>
      </c>
      <c r="IG234">
        <v>100</v>
      </c>
      <c r="IH234">
        <v>3305.5340000000001</v>
      </c>
      <c r="II234" t="s">
        <v>306</v>
      </c>
      <c r="IJ234">
        <v>172.68700000000001</v>
      </c>
      <c r="IK234" t="s">
        <v>2332</v>
      </c>
      <c r="IN234" t="s">
        <v>313</v>
      </c>
    </row>
    <row r="235" spans="1:248">
      <c r="A235">
        <v>232</v>
      </c>
      <c r="B235" t="s">
        <v>1827</v>
      </c>
      <c r="C235" t="s">
        <v>1828</v>
      </c>
      <c r="D235" t="s">
        <v>1829</v>
      </c>
      <c r="E235" t="s">
        <v>1830</v>
      </c>
      <c r="F235" t="s">
        <v>1831</v>
      </c>
      <c r="G235" t="s">
        <v>522</v>
      </c>
      <c r="H235" t="s">
        <v>1640</v>
      </c>
      <c r="I235" t="s">
        <v>1832</v>
      </c>
      <c r="J235" t="s">
        <v>313</v>
      </c>
      <c r="K235" t="s">
        <v>313</v>
      </c>
      <c r="L235" t="s">
        <v>313</v>
      </c>
      <c r="M235">
        <v>233</v>
      </c>
      <c r="N235">
        <v>11925.727999999999</v>
      </c>
      <c r="O235" t="s">
        <v>314</v>
      </c>
      <c r="R235" t="s">
        <v>313</v>
      </c>
      <c r="S235">
        <v>1282.0530000000001</v>
      </c>
      <c r="T235" t="s">
        <v>483</v>
      </c>
      <c r="W235" t="s">
        <v>313</v>
      </c>
      <c r="X235">
        <v>0</v>
      </c>
      <c r="Y235" t="s">
        <v>316</v>
      </c>
      <c r="Z235">
        <v>100</v>
      </c>
      <c r="AA235">
        <v>8718.1740000000009</v>
      </c>
      <c r="AB235" t="s">
        <v>316</v>
      </c>
      <c r="AC235">
        <v>6177.6440000000002</v>
      </c>
      <c r="AD235" t="s">
        <v>524</v>
      </c>
      <c r="AG235" t="s">
        <v>313</v>
      </c>
      <c r="AH235">
        <v>2768.8</v>
      </c>
      <c r="AI235" t="s">
        <v>525</v>
      </c>
      <c r="AL235" t="s">
        <v>313</v>
      </c>
      <c r="AM235">
        <v>2057.5859999999998</v>
      </c>
      <c r="AN235" t="s">
        <v>319</v>
      </c>
      <c r="AQ235" t="s">
        <v>313</v>
      </c>
      <c r="AR235">
        <v>3574.6660000000002</v>
      </c>
      <c r="AS235" t="s">
        <v>526</v>
      </c>
      <c r="AV235" t="s">
        <v>313</v>
      </c>
      <c r="AW235">
        <v>3458.4050000000002</v>
      </c>
      <c r="AX235" t="s">
        <v>366</v>
      </c>
      <c r="BA235" t="s">
        <v>313</v>
      </c>
      <c r="BB235">
        <v>549.26300000000003</v>
      </c>
      <c r="BC235" t="s">
        <v>322</v>
      </c>
      <c r="BF235" t="s">
        <v>313</v>
      </c>
      <c r="BG235">
        <v>75.62</v>
      </c>
      <c r="BH235" t="s">
        <v>1833</v>
      </c>
      <c r="BK235" t="s">
        <v>313</v>
      </c>
      <c r="BL235">
        <v>4741.6329999999998</v>
      </c>
      <c r="BM235" t="s">
        <v>449</v>
      </c>
      <c r="BP235" t="s">
        <v>313</v>
      </c>
      <c r="BQ235">
        <v>5078.2560000000003</v>
      </c>
      <c r="BR235" t="s">
        <v>374</v>
      </c>
      <c r="BU235" t="s">
        <v>313</v>
      </c>
      <c r="BV235">
        <v>4593.384</v>
      </c>
      <c r="BW235" t="s">
        <v>509</v>
      </c>
      <c r="BZ235" t="s">
        <v>313</v>
      </c>
      <c r="CA235">
        <v>2812.2669999999998</v>
      </c>
      <c r="CB235" t="s">
        <v>414</v>
      </c>
      <c r="CE235" t="s">
        <v>313</v>
      </c>
      <c r="CF235">
        <v>78.426000000000002</v>
      </c>
      <c r="CG235" t="s">
        <v>328</v>
      </c>
      <c r="CJ235" t="s">
        <v>313</v>
      </c>
      <c r="CK235">
        <v>5046.643</v>
      </c>
      <c r="CL235" t="s">
        <v>328</v>
      </c>
      <c r="CO235" t="s">
        <v>313</v>
      </c>
      <c r="CP235">
        <v>580.22500000000002</v>
      </c>
      <c r="CQ235" t="s">
        <v>528</v>
      </c>
      <c r="CT235" t="s">
        <v>313</v>
      </c>
      <c r="CU235">
        <v>3514.5569999999998</v>
      </c>
      <c r="CV235" t="s">
        <v>313</v>
      </c>
      <c r="CY235" t="s">
        <v>313</v>
      </c>
      <c r="CZ235">
        <v>4618.3789999999999</v>
      </c>
      <c r="DA235" t="s">
        <v>313</v>
      </c>
      <c r="DD235" t="s">
        <v>313</v>
      </c>
      <c r="DE235">
        <v>0</v>
      </c>
      <c r="DF235" t="s">
        <v>347</v>
      </c>
      <c r="DG235">
        <v>100</v>
      </c>
      <c r="DH235">
        <v>8718.1540000000005</v>
      </c>
      <c r="DI235" t="s">
        <v>347</v>
      </c>
      <c r="DJ235">
        <v>5000.3680000000004</v>
      </c>
      <c r="DK235" t="s">
        <v>306</v>
      </c>
      <c r="DN235" t="s">
        <v>313</v>
      </c>
      <c r="DO235">
        <v>1522.789</v>
      </c>
      <c r="DP235" t="s">
        <v>418</v>
      </c>
      <c r="DS235" t="s">
        <v>313</v>
      </c>
      <c r="DT235">
        <v>0</v>
      </c>
      <c r="DU235" t="s">
        <v>332</v>
      </c>
      <c r="DV235">
        <v>96.126999999999995</v>
      </c>
      <c r="DW235">
        <v>8380.4860000000008</v>
      </c>
      <c r="DX235" t="s">
        <v>332</v>
      </c>
      <c r="DY235">
        <v>4885.4120000000003</v>
      </c>
      <c r="DZ235" t="s">
        <v>328</v>
      </c>
      <c r="EC235" t="s">
        <v>313</v>
      </c>
      <c r="ED235">
        <v>9803.6669999999995</v>
      </c>
      <c r="EE235" t="s">
        <v>306</v>
      </c>
      <c r="EH235" t="s">
        <v>313</v>
      </c>
      <c r="EI235">
        <v>108.685</v>
      </c>
      <c r="EJ235" t="s">
        <v>333</v>
      </c>
      <c r="EM235" t="s">
        <v>313</v>
      </c>
      <c r="EN235">
        <v>5338.87</v>
      </c>
      <c r="EO235" t="s">
        <v>394</v>
      </c>
      <c r="ER235" t="s">
        <v>313</v>
      </c>
      <c r="ES235">
        <v>2881.96</v>
      </c>
      <c r="ET235" t="s">
        <v>313</v>
      </c>
      <c r="EW235" t="s">
        <v>313</v>
      </c>
      <c r="EX235">
        <v>4876.2700000000004</v>
      </c>
      <c r="EY235" t="s">
        <v>313</v>
      </c>
      <c r="FB235" t="s">
        <v>313</v>
      </c>
      <c r="FC235">
        <v>5376.9369999999999</v>
      </c>
      <c r="FD235" t="s">
        <v>335</v>
      </c>
      <c r="FG235" t="s">
        <v>313</v>
      </c>
      <c r="FH235">
        <v>9206.6610000000001</v>
      </c>
      <c r="FI235" t="s">
        <v>328</v>
      </c>
      <c r="FL235" t="s">
        <v>313</v>
      </c>
      <c r="FM235">
        <v>79.328999999999994</v>
      </c>
      <c r="FN235" t="s">
        <v>328</v>
      </c>
      <c r="FQ235" t="s">
        <v>313</v>
      </c>
      <c r="FR235">
        <v>1005.615</v>
      </c>
      <c r="FS235" t="s">
        <v>321</v>
      </c>
      <c r="FV235" t="s">
        <v>313</v>
      </c>
      <c r="FW235">
        <v>89.78</v>
      </c>
      <c r="FX235" t="s">
        <v>328</v>
      </c>
      <c r="GA235" t="s">
        <v>313</v>
      </c>
      <c r="GB235">
        <v>5106.7470000000003</v>
      </c>
      <c r="GC235" t="s">
        <v>529</v>
      </c>
      <c r="GF235" t="s">
        <v>313</v>
      </c>
      <c r="GG235">
        <v>7151.9970000000003</v>
      </c>
      <c r="GH235" t="s">
        <v>328</v>
      </c>
      <c r="GK235" t="s">
        <v>313</v>
      </c>
      <c r="GL235">
        <v>2812.3519999999999</v>
      </c>
      <c r="GM235" t="s">
        <v>416</v>
      </c>
      <c r="GP235" t="s">
        <v>313</v>
      </c>
      <c r="GQ235">
        <v>4809.7079999999996</v>
      </c>
      <c r="GR235" t="s">
        <v>530</v>
      </c>
      <c r="GU235" t="s">
        <v>313</v>
      </c>
      <c r="GV235">
        <v>0</v>
      </c>
      <c r="GW235" t="s">
        <v>313</v>
      </c>
      <c r="GX235">
        <v>0</v>
      </c>
      <c r="GY235">
        <v>1.2999999999999999E-2</v>
      </c>
      <c r="GZ235" t="s">
        <v>313</v>
      </c>
      <c r="HA235">
        <v>12501.366</v>
      </c>
      <c r="HB235" t="s">
        <v>339</v>
      </c>
      <c r="HE235" t="s">
        <v>313</v>
      </c>
      <c r="HF235">
        <v>249.79599999999999</v>
      </c>
      <c r="HG235" t="s">
        <v>328</v>
      </c>
      <c r="HJ235" t="s">
        <v>313</v>
      </c>
      <c r="HK235">
        <v>4676.8069999999998</v>
      </c>
      <c r="HL235" t="s">
        <v>328</v>
      </c>
      <c r="HO235" t="s">
        <v>313</v>
      </c>
      <c r="HP235">
        <v>339.88</v>
      </c>
      <c r="HQ235" t="s">
        <v>328</v>
      </c>
      <c r="HT235" t="s">
        <v>313</v>
      </c>
      <c r="HU235">
        <v>21001.606</v>
      </c>
      <c r="HV235" t="s">
        <v>340</v>
      </c>
      <c r="HY235" t="s">
        <v>313</v>
      </c>
      <c r="HZ235">
        <v>549.91499999999996</v>
      </c>
      <c r="IA235" t="s">
        <v>531</v>
      </c>
      <c r="ID235" t="s">
        <v>313</v>
      </c>
      <c r="IE235">
        <v>5292.1670000000004</v>
      </c>
      <c r="IF235" t="s">
        <v>306</v>
      </c>
      <c r="II235" t="s">
        <v>313</v>
      </c>
      <c r="IJ235">
        <v>85.259</v>
      </c>
      <c r="IK235" t="s">
        <v>2332</v>
      </c>
      <c r="IN235" t="s">
        <v>313</v>
      </c>
    </row>
    <row r="236" spans="1:248">
      <c r="A236">
        <v>233</v>
      </c>
      <c r="B236" t="s">
        <v>1834</v>
      </c>
      <c r="C236" t="s">
        <v>1835</v>
      </c>
      <c r="D236" t="s">
        <v>1836</v>
      </c>
      <c r="E236" t="s">
        <v>1837</v>
      </c>
      <c r="F236" t="s">
        <v>1838</v>
      </c>
      <c r="G236" t="s">
        <v>522</v>
      </c>
      <c r="H236" t="s">
        <v>1646</v>
      </c>
      <c r="I236" t="s">
        <v>1839</v>
      </c>
      <c r="J236" t="s">
        <v>313</v>
      </c>
      <c r="K236" t="s">
        <v>313</v>
      </c>
      <c r="L236" t="s">
        <v>313</v>
      </c>
      <c r="M236">
        <v>234</v>
      </c>
      <c r="N236">
        <v>12638.887000000001</v>
      </c>
      <c r="O236" t="s">
        <v>314</v>
      </c>
      <c r="R236" t="s">
        <v>313</v>
      </c>
      <c r="S236">
        <v>476.20600000000002</v>
      </c>
      <c r="T236" t="s">
        <v>483</v>
      </c>
      <c r="W236" t="s">
        <v>313</v>
      </c>
      <c r="X236">
        <v>0</v>
      </c>
      <c r="Y236" t="s">
        <v>316</v>
      </c>
      <c r="Z236">
        <v>100</v>
      </c>
      <c r="AA236">
        <v>17623.131000000001</v>
      </c>
      <c r="AB236" t="s">
        <v>316</v>
      </c>
      <c r="AC236">
        <v>6556.098</v>
      </c>
      <c r="AD236" t="s">
        <v>524</v>
      </c>
      <c r="AG236" t="s">
        <v>313</v>
      </c>
      <c r="AH236">
        <v>3487.873</v>
      </c>
      <c r="AI236" t="s">
        <v>525</v>
      </c>
      <c r="AL236" t="s">
        <v>313</v>
      </c>
      <c r="AM236">
        <v>2724.3029999999999</v>
      </c>
      <c r="AN236" t="s">
        <v>319</v>
      </c>
      <c r="AQ236" t="s">
        <v>313</v>
      </c>
      <c r="AR236">
        <v>4172.402</v>
      </c>
      <c r="AS236" t="s">
        <v>526</v>
      </c>
      <c r="AV236" t="s">
        <v>313</v>
      </c>
      <c r="AW236">
        <v>4128.07</v>
      </c>
      <c r="AX236" t="s">
        <v>366</v>
      </c>
      <c r="BA236" t="s">
        <v>313</v>
      </c>
      <c r="BB236">
        <v>9.3219999999999992</v>
      </c>
      <c r="BC236" t="s">
        <v>322</v>
      </c>
      <c r="BF236" t="s">
        <v>313</v>
      </c>
      <c r="BG236">
        <v>280.62400000000002</v>
      </c>
      <c r="BH236" t="s">
        <v>1506</v>
      </c>
      <c r="BK236" t="s">
        <v>313</v>
      </c>
      <c r="BL236">
        <v>5296.259</v>
      </c>
      <c r="BM236" t="s">
        <v>540</v>
      </c>
      <c r="BP236" t="s">
        <v>313</v>
      </c>
      <c r="BQ236">
        <v>5650.558</v>
      </c>
      <c r="BR236" t="s">
        <v>374</v>
      </c>
      <c r="BU236" t="s">
        <v>313</v>
      </c>
      <c r="BV236">
        <v>5169.6620000000003</v>
      </c>
      <c r="BW236" t="s">
        <v>509</v>
      </c>
      <c r="BZ236" t="s">
        <v>313</v>
      </c>
      <c r="CA236">
        <v>3111.0819999999999</v>
      </c>
      <c r="CB236" t="s">
        <v>561</v>
      </c>
      <c r="CE236" t="s">
        <v>313</v>
      </c>
      <c r="CF236">
        <v>0</v>
      </c>
      <c r="CG236" t="s">
        <v>328</v>
      </c>
      <c r="CH236">
        <v>0</v>
      </c>
      <c r="CI236">
        <v>4.2000000000000003E-2</v>
      </c>
      <c r="CJ236" t="s">
        <v>328</v>
      </c>
      <c r="CK236">
        <v>5222.5110000000004</v>
      </c>
      <c r="CL236" t="s">
        <v>328</v>
      </c>
      <c r="CO236" t="s">
        <v>313</v>
      </c>
      <c r="CP236">
        <v>461.255</v>
      </c>
      <c r="CQ236" t="s">
        <v>528</v>
      </c>
      <c r="CT236" t="s">
        <v>313</v>
      </c>
      <c r="CU236">
        <v>2956.0830000000001</v>
      </c>
      <c r="CV236" t="s">
        <v>313</v>
      </c>
      <c r="CY236" t="s">
        <v>313</v>
      </c>
      <c r="CZ236">
        <v>5179.3599999999997</v>
      </c>
      <c r="DA236" t="s">
        <v>313</v>
      </c>
      <c r="DD236" t="s">
        <v>313</v>
      </c>
      <c r="DE236">
        <v>10.97</v>
      </c>
      <c r="DF236" t="s">
        <v>603</v>
      </c>
      <c r="DI236" t="s">
        <v>313</v>
      </c>
      <c r="DJ236">
        <v>5565.9449999999997</v>
      </c>
      <c r="DK236" t="s">
        <v>306</v>
      </c>
      <c r="DN236" t="s">
        <v>313</v>
      </c>
      <c r="DO236">
        <v>1910.047</v>
      </c>
      <c r="DP236" t="s">
        <v>418</v>
      </c>
      <c r="DS236" t="s">
        <v>313</v>
      </c>
      <c r="DT236">
        <v>0</v>
      </c>
      <c r="DU236" t="s">
        <v>332</v>
      </c>
      <c r="DV236">
        <v>100</v>
      </c>
      <c r="DW236">
        <v>17623.131000000001</v>
      </c>
      <c r="DX236" t="s">
        <v>332</v>
      </c>
      <c r="DY236">
        <v>5387.2550000000001</v>
      </c>
      <c r="DZ236" t="s">
        <v>328</v>
      </c>
      <c r="EC236" t="s">
        <v>313</v>
      </c>
      <c r="ED236">
        <v>10465.929</v>
      </c>
      <c r="EE236" t="s">
        <v>306</v>
      </c>
      <c r="EH236" t="s">
        <v>313</v>
      </c>
      <c r="EI236">
        <v>323.29899999999998</v>
      </c>
      <c r="EJ236" t="s">
        <v>333</v>
      </c>
      <c r="EM236" t="s">
        <v>313</v>
      </c>
      <c r="EN236">
        <v>6060.2309999999998</v>
      </c>
      <c r="EO236" t="s">
        <v>394</v>
      </c>
      <c r="ER236" t="s">
        <v>313</v>
      </c>
      <c r="ES236">
        <v>3406.672</v>
      </c>
      <c r="ET236" t="s">
        <v>313</v>
      </c>
      <c r="EW236" t="s">
        <v>313</v>
      </c>
      <c r="EX236">
        <v>5411.7969999999996</v>
      </c>
      <c r="EY236" t="s">
        <v>313</v>
      </c>
      <c r="FB236" t="s">
        <v>313</v>
      </c>
      <c r="FC236">
        <v>6076.6670000000004</v>
      </c>
      <c r="FD236" t="s">
        <v>335</v>
      </c>
      <c r="FG236" t="s">
        <v>313</v>
      </c>
      <c r="FH236">
        <v>9802.4120000000003</v>
      </c>
      <c r="FI236" t="s">
        <v>328</v>
      </c>
      <c r="FL236" t="s">
        <v>313</v>
      </c>
      <c r="FM236">
        <v>495.00900000000001</v>
      </c>
      <c r="FN236" t="s">
        <v>328</v>
      </c>
      <c r="FQ236" t="s">
        <v>313</v>
      </c>
      <c r="FR236">
        <v>10.429</v>
      </c>
      <c r="FS236" t="s">
        <v>321</v>
      </c>
      <c r="FV236" t="s">
        <v>313</v>
      </c>
      <c r="FW236">
        <v>193.41399999999999</v>
      </c>
      <c r="FX236" t="s">
        <v>328</v>
      </c>
      <c r="GA236" t="s">
        <v>313</v>
      </c>
      <c r="GB236">
        <v>5411.3879999999999</v>
      </c>
      <c r="GC236" t="s">
        <v>529</v>
      </c>
      <c r="GF236" t="s">
        <v>313</v>
      </c>
      <c r="GG236">
        <v>6614.9629999999997</v>
      </c>
      <c r="GH236" t="s">
        <v>328</v>
      </c>
      <c r="GK236" t="s">
        <v>313</v>
      </c>
      <c r="GL236">
        <v>3536.6779999999999</v>
      </c>
      <c r="GM236" t="s">
        <v>416</v>
      </c>
      <c r="GP236" t="s">
        <v>313</v>
      </c>
      <c r="GQ236">
        <v>5359.7740000000003</v>
      </c>
      <c r="GR236" t="s">
        <v>530</v>
      </c>
      <c r="GU236" t="s">
        <v>313</v>
      </c>
      <c r="GV236">
        <v>56.854999999999997</v>
      </c>
      <c r="GW236" t="s">
        <v>313</v>
      </c>
      <c r="GZ236" t="s">
        <v>313</v>
      </c>
      <c r="HA236">
        <v>12701.835999999999</v>
      </c>
      <c r="HB236" t="s">
        <v>339</v>
      </c>
      <c r="HE236" t="s">
        <v>313</v>
      </c>
      <c r="HF236">
        <v>872.59</v>
      </c>
      <c r="HG236" t="s">
        <v>328</v>
      </c>
      <c r="HJ236" t="s">
        <v>313</v>
      </c>
      <c r="HK236">
        <v>5245.7669999999998</v>
      </c>
      <c r="HL236" t="s">
        <v>328</v>
      </c>
      <c r="HO236" t="s">
        <v>313</v>
      </c>
      <c r="HP236">
        <v>78.995000000000005</v>
      </c>
      <c r="HQ236" t="s">
        <v>328</v>
      </c>
      <c r="HT236" t="s">
        <v>313</v>
      </c>
      <c r="HU236">
        <v>21477.298999999999</v>
      </c>
      <c r="HV236" t="s">
        <v>340</v>
      </c>
      <c r="HY236" t="s">
        <v>313</v>
      </c>
      <c r="HZ236">
        <v>15.971</v>
      </c>
      <c r="IA236" t="s">
        <v>531</v>
      </c>
      <c r="ID236" t="s">
        <v>313</v>
      </c>
      <c r="IE236">
        <v>5837.14</v>
      </c>
      <c r="IF236" t="s">
        <v>306</v>
      </c>
      <c r="II236" t="s">
        <v>313</v>
      </c>
      <c r="IJ236">
        <v>0</v>
      </c>
      <c r="IK236" t="s">
        <v>2332</v>
      </c>
      <c r="IL236">
        <v>0</v>
      </c>
      <c r="IM236">
        <v>4.2000000000000003E-2</v>
      </c>
      <c r="IN236" t="s">
        <v>2332</v>
      </c>
    </row>
    <row r="237" spans="1:248">
      <c r="A237">
        <v>234</v>
      </c>
      <c r="B237" t="s">
        <v>1840</v>
      </c>
      <c r="C237" t="s">
        <v>1841</v>
      </c>
      <c r="D237" t="s">
        <v>1836</v>
      </c>
      <c r="E237" t="s">
        <v>1842</v>
      </c>
      <c r="F237" t="s">
        <v>1843</v>
      </c>
      <c r="G237" t="s">
        <v>522</v>
      </c>
      <c r="H237" t="s">
        <v>1611</v>
      </c>
      <c r="I237" t="s">
        <v>1844</v>
      </c>
      <c r="J237" t="s">
        <v>313</v>
      </c>
      <c r="K237" t="s">
        <v>313</v>
      </c>
      <c r="L237" t="s">
        <v>313</v>
      </c>
      <c r="M237">
        <v>235</v>
      </c>
      <c r="N237">
        <v>12895.423000000001</v>
      </c>
      <c r="O237" t="s">
        <v>314</v>
      </c>
      <c r="R237" t="s">
        <v>313</v>
      </c>
      <c r="S237">
        <v>963.76</v>
      </c>
      <c r="T237" t="s">
        <v>315</v>
      </c>
      <c r="W237" t="s">
        <v>313</v>
      </c>
      <c r="X237">
        <v>0</v>
      </c>
      <c r="Y237" t="s">
        <v>316</v>
      </c>
      <c r="Z237">
        <v>100</v>
      </c>
      <c r="AA237">
        <v>17562.536</v>
      </c>
      <c r="AB237" t="s">
        <v>316</v>
      </c>
      <c r="AC237">
        <v>7371.3580000000002</v>
      </c>
      <c r="AD237" t="s">
        <v>317</v>
      </c>
      <c r="AG237" t="s">
        <v>313</v>
      </c>
      <c r="AH237">
        <v>1920.9829999999999</v>
      </c>
      <c r="AI237" t="s">
        <v>600</v>
      </c>
      <c r="AL237" t="s">
        <v>313</v>
      </c>
      <c r="AM237">
        <v>2856.39</v>
      </c>
      <c r="AN237" t="s">
        <v>319</v>
      </c>
      <c r="AQ237" t="s">
        <v>313</v>
      </c>
      <c r="AR237">
        <v>3433.944</v>
      </c>
      <c r="AS237" t="s">
        <v>616</v>
      </c>
      <c r="AV237" t="s">
        <v>313</v>
      </c>
      <c r="AW237">
        <v>3119.511</v>
      </c>
      <c r="AX237" t="s">
        <v>306</v>
      </c>
      <c r="BA237" t="s">
        <v>313</v>
      </c>
      <c r="BB237">
        <v>904.14400000000001</v>
      </c>
      <c r="BC237" t="s">
        <v>322</v>
      </c>
      <c r="BF237" t="s">
        <v>313</v>
      </c>
      <c r="BG237">
        <v>331.64699999999999</v>
      </c>
      <c r="BH237" t="s">
        <v>1142</v>
      </c>
      <c r="BK237" t="s">
        <v>313</v>
      </c>
      <c r="BL237">
        <v>3956.598</v>
      </c>
      <c r="BM237" t="s">
        <v>540</v>
      </c>
      <c r="BP237" t="s">
        <v>313</v>
      </c>
      <c r="BQ237">
        <v>5315.0069999999996</v>
      </c>
      <c r="BR237" t="s">
        <v>374</v>
      </c>
      <c r="BU237" t="s">
        <v>313</v>
      </c>
      <c r="BV237">
        <v>4046.0419999999999</v>
      </c>
      <c r="BW237" t="s">
        <v>541</v>
      </c>
      <c r="BZ237" t="s">
        <v>313</v>
      </c>
      <c r="CA237">
        <v>2223.39</v>
      </c>
      <c r="CB237" t="s">
        <v>561</v>
      </c>
      <c r="CE237" t="s">
        <v>313</v>
      </c>
      <c r="CF237">
        <v>267.00900000000001</v>
      </c>
      <c r="CG237" t="s">
        <v>328</v>
      </c>
      <c r="CJ237" t="s">
        <v>313</v>
      </c>
      <c r="CK237">
        <v>3739.5329999999999</v>
      </c>
      <c r="CL237" t="s">
        <v>328</v>
      </c>
      <c r="CO237" t="s">
        <v>313</v>
      </c>
      <c r="CP237">
        <v>2811.7139999999999</v>
      </c>
      <c r="CQ237" t="s">
        <v>528</v>
      </c>
      <c r="CT237" t="s">
        <v>313</v>
      </c>
      <c r="CU237">
        <v>4059.7370000000001</v>
      </c>
      <c r="CV237" t="s">
        <v>313</v>
      </c>
      <c r="CY237" t="s">
        <v>313</v>
      </c>
      <c r="CZ237">
        <v>4840.4790000000003</v>
      </c>
      <c r="DA237" t="s">
        <v>313</v>
      </c>
      <c r="DD237" t="s">
        <v>313</v>
      </c>
      <c r="DE237">
        <v>371.26799999999997</v>
      </c>
      <c r="DF237" t="s">
        <v>347</v>
      </c>
      <c r="DI237" t="s">
        <v>313</v>
      </c>
      <c r="DJ237">
        <v>5196.0370000000003</v>
      </c>
      <c r="DK237" t="s">
        <v>341</v>
      </c>
      <c r="DN237" t="s">
        <v>313</v>
      </c>
      <c r="DO237">
        <v>403.363</v>
      </c>
      <c r="DP237" t="s">
        <v>418</v>
      </c>
      <c r="DS237" t="s">
        <v>313</v>
      </c>
      <c r="DT237">
        <v>0</v>
      </c>
      <c r="DU237" t="s">
        <v>332</v>
      </c>
      <c r="DV237">
        <v>100</v>
      </c>
      <c r="DW237">
        <v>17562.536</v>
      </c>
      <c r="DX237" t="s">
        <v>332</v>
      </c>
      <c r="DY237">
        <v>4747.7560000000003</v>
      </c>
      <c r="DZ237" t="s">
        <v>328</v>
      </c>
      <c r="EC237" t="s">
        <v>313</v>
      </c>
      <c r="ED237">
        <v>10085.773999999999</v>
      </c>
      <c r="EE237" t="s">
        <v>306</v>
      </c>
      <c r="EH237" t="s">
        <v>313</v>
      </c>
      <c r="EI237">
        <v>45.83</v>
      </c>
      <c r="EJ237" t="s">
        <v>333</v>
      </c>
      <c r="EM237" t="s">
        <v>313</v>
      </c>
      <c r="EN237">
        <v>4321.3559999999998</v>
      </c>
      <c r="EO237" t="s">
        <v>494</v>
      </c>
      <c r="ER237" t="s">
        <v>313</v>
      </c>
      <c r="ES237">
        <v>3234.5639999999999</v>
      </c>
      <c r="ET237" t="s">
        <v>313</v>
      </c>
      <c r="EW237" t="s">
        <v>313</v>
      </c>
      <c r="EX237">
        <v>4927.5870000000004</v>
      </c>
      <c r="EY237" t="s">
        <v>313</v>
      </c>
      <c r="FB237" t="s">
        <v>313</v>
      </c>
      <c r="FC237">
        <v>6399.268</v>
      </c>
      <c r="FD237" t="s">
        <v>306</v>
      </c>
      <c r="FG237" t="s">
        <v>313</v>
      </c>
      <c r="FH237">
        <v>9282.3940000000002</v>
      </c>
      <c r="FI237" t="s">
        <v>328</v>
      </c>
      <c r="FL237" t="s">
        <v>313</v>
      </c>
      <c r="FM237">
        <v>2729.4609999999998</v>
      </c>
      <c r="FN237" t="s">
        <v>328</v>
      </c>
      <c r="FQ237" t="s">
        <v>313</v>
      </c>
      <c r="FR237">
        <v>785.37699999999995</v>
      </c>
      <c r="FS237" t="s">
        <v>366</v>
      </c>
      <c r="FV237" t="s">
        <v>313</v>
      </c>
      <c r="FW237">
        <v>721.2</v>
      </c>
      <c r="FX237" t="s">
        <v>328</v>
      </c>
      <c r="GA237" t="s">
        <v>313</v>
      </c>
      <c r="GB237">
        <v>4141.6270000000004</v>
      </c>
      <c r="GC237" t="s">
        <v>529</v>
      </c>
      <c r="GF237" t="s">
        <v>313</v>
      </c>
      <c r="GG237">
        <v>4459.68</v>
      </c>
      <c r="GH237" t="s">
        <v>328</v>
      </c>
      <c r="GK237" t="s">
        <v>313</v>
      </c>
      <c r="GL237">
        <v>4485.8609999999999</v>
      </c>
      <c r="GM237" t="s">
        <v>416</v>
      </c>
      <c r="GP237" t="s">
        <v>313</v>
      </c>
      <c r="GQ237">
        <v>4733.2020000000002</v>
      </c>
      <c r="GR237" t="s">
        <v>685</v>
      </c>
      <c r="GU237" t="s">
        <v>313</v>
      </c>
      <c r="GV237">
        <v>0</v>
      </c>
      <c r="GW237" t="s">
        <v>313</v>
      </c>
      <c r="GX237">
        <v>0</v>
      </c>
      <c r="GY237">
        <v>8.9999999999999993E-3</v>
      </c>
      <c r="GZ237" t="s">
        <v>313</v>
      </c>
      <c r="HA237">
        <v>15058.157999999999</v>
      </c>
      <c r="HB237" t="s">
        <v>339</v>
      </c>
      <c r="HE237" t="s">
        <v>313</v>
      </c>
      <c r="HF237">
        <v>2485.402</v>
      </c>
      <c r="HG237" t="s">
        <v>328</v>
      </c>
      <c r="HJ237" t="s">
        <v>313</v>
      </c>
      <c r="HK237">
        <v>4924.0439999999999</v>
      </c>
      <c r="HL237" t="s">
        <v>328</v>
      </c>
      <c r="HO237" t="s">
        <v>313</v>
      </c>
      <c r="HP237">
        <v>283.90499999999997</v>
      </c>
      <c r="HQ237" t="s">
        <v>328</v>
      </c>
      <c r="HT237" t="s">
        <v>313</v>
      </c>
      <c r="HU237">
        <v>20241.932000000001</v>
      </c>
      <c r="HV237" t="s">
        <v>340</v>
      </c>
      <c r="HY237" t="s">
        <v>313</v>
      </c>
      <c r="HZ237">
        <v>2373.116</v>
      </c>
      <c r="IA237" t="s">
        <v>531</v>
      </c>
      <c r="ID237" t="s">
        <v>313</v>
      </c>
      <c r="IE237">
        <v>5324.232</v>
      </c>
      <c r="IF237" t="s">
        <v>306</v>
      </c>
      <c r="II237" t="s">
        <v>313</v>
      </c>
      <c r="IJ237">
        <v>89.168999999999997</v>
      </c>
      <c r="IK237" t="s">
        <v>2332</v>
      </c>
      <c r="IN237" t="s">
        <v>313</v>
      </c>
    </row>
    <row r="238" spans="1:248">
      <c r="A238">
        <v>235</v>
      </c>
      <c r="B238" t="s">
        <v>1845</v>
      </c>
      <c r="C238" t="s">
        <v>1846</v>
      </c>
      <c r="D238" t="s">
        <v>1847</v>
      </c>
      <c r="E238" t="s">
        <v>1848</v>
      </c>
      <c r="F238" t="s">
        <v>1849</v>
      </c>
      <c r="G238" t="s">
        <v>522</v>
      </c>
      <c r="H238" t="s">
        <v>1850</v>
      </c>
      <c r="I238" t="s">
        <v>1851</v>
      </c>
      <c r="J238" t="s">
        <v>313</v>
      </c>
      <c r="K238" t="s">
        <v>313</v>
      </c>
      <c r="L238" t="s">
        <v>346</v>
      </c>
      <c r="M238">
        <v>236</v>
      </c>
      <c r="N238">
        <v>9510.6630000000005</v>
      </c>
      <c r="O238" t="s">
        <v>314</v>
      </c>
      <c r="R238" t="s">
        <v>313</v>
      </c>
      <c r="S238">
        <v>1591.1279999999999</v>
      </c>
      <c r="T238" t="s">
        <v>410</v>
      </c>
      <c r="W238" t="s">
        <v>313</v>
      </c>
      <c r="X238">
        <v>0</v>
      </c>
      <c r="Y238" t="s">
        <v>316</v>
      </c>
      <c r="Z238">
        <v>61.728000000000002</v>
      </c>
      <c r="AA238">
        <v>20383.125</v>
      </c>
      <c r="AB238" t="s">
        <v>316</v>
      </c>
      <c r="AC238">
        <v>4311.8419999999996</v>
      </c>
      <c r="AD238" t="s">
        <v>317</v>
      </c>
      <c r="AG238" t="s">
        <v>313</v>
      </c>
      <c r="AH238">
        <v>511.11</v>
      </c>
      <c r="AI238" t="s">
        <v>525</v>
      </c>
      <c r="AL238" t="s">
        <v>313</v>
      </c>
      <c r="AM238">
        <v>0</v>
      </c>
      <c r="AN238" t="s">
        <v>319</v>
      </c>
      <c r="AO238">
        <v>38.271999999999998</v>
      </c>
      <c r="AP238">
        <v>12637.878000000001</v>
      </c>
      <c r="AQ238" t="s">
        <v>319</v>
      </c>
      <c r="AR238">
        <v>1263.9749999999999</v>
      </c>
      <c r="AS238" t="s">
        <v>526</v>
      </c>
      <c r="AV238" t="s">
        <v>313</v>
      </c>
      <c r="AW238">
        <v>2473.0459999999998</v>
      </c>
      <c r="AX238" t="s">
        <v>366</v>
      </c>
      <c r="BA238" t="s">
        <v>313</v>
      </c>
      <c r="BB238">
        <v>811.66600000000005</v>
      </c>
      <c r="BC238" t="s">
        <v>322</v>
      </c>
      <c r="BF238" t="s">
        <v>313</v>
      </c>
      <c r="BG238">
        <v>1.51</v>
      </c>
      <c r="BH238" t="s">
        <v>876</v>
      </c>
      <c r="BK238" t="s">
        <v>313</v>
      </c>
      <c r="BL238">
        <v>2435.4050000000002</v>
      </c>
      <c r="BM238" t="s">
        <v>449</v>
      </c>
      <c r="BP238" t="s">
        <v>313</v>
      </c>
      <c r="BQ238">
        <v>2783.17</v>
      </c>
      <c r="BR238" t="s">
        <v>374</v>
      </c>
      <c r="BU238" t="s">
        <v>313</v>
      </c>
      <c r="BV238">
        <v>2305.0659999999998</v>
      </c>
      <c r="BW238" t="s">
        <v>509</v>
      </c>
      <c r="BZ238" t="s">
        <v>313</v>
      </c>
      <c r="CA238">
        <v>635.28200000000004</v>
      </c>
      <c r="CB238" t="s">
        <v>414</v>
      </c>
      <c r="CE238" t="s">
        <v>313</v>
      </c>
      <c r="CF238">
        <v>220.27600000000001</v>
      </c>
      <c r="CG238" t="s">
        <v>328</v>
      </c>
      <c r="CJ238" t="s">
        <v>313</v>
      </c>
      <c r="CK238">
        <v>2969.2040000000002</v>
      </c>
      <c r="CL238" t="s">
        <v>328</v>
      </c>
      <c r="CO238" t="s">
        <v>313</v>
      </c>
      <c r="CP238">
        <v>604.60500000000002</v>
      </c>
      <c r="CQ238" t="s">
        <v>593</v>
      </c>
      <c r="CT238" t="s">
        <v>313</v>
      </c>
      <c r="CU238">
        <v>2327.1149999999998</v>
      </c>
      <c r="CV238" t="s">
        <v>313</v>
      </c>
      <c r="CY238" t="s">
        <v>313</v>
      </c>
      <c r="CZ238">
        <v>2360.5880000000002</v>
      </c>
      <c r="DA238" t="s">
        <v>313</v>
      </c>
      <c r="DD238" t="s">
        <v>313</v>
      </c>
      <c r="DE238">
        <v>732.13300000000004</v>
      </c>
      <c r="DF238" t="s">
        <v>347</v>
      </c>
      <c r="DI238" t="s">
        <v>313</v>
      </c>
      <c r="DJ238">
        <v>2719.03</v>
      </c>
      <c r="DK238" t="s">
        <v>306</v>
      </c>
      <c r="DN238" t="s">
        <v>313</v>
      </c>
      <c r="DO238">
        <v>1234.078</v>
      </c>
      <c r="DP238" t="s">
        <v>418</v>
      </c>
      <c r="DS238" t="s">
        <v>313</v>
      </c>
      <c r="DT238">
        <v>0</v>
      </c>
      <c r="DU238" t="s">
        <v>332</v>
      </c>
      <c r="DV238">
        <v>80.438000000000002</v>
      </c>
      <c r="DW238">
        <v>26561.281999999999</v>
      </c>
      <c r="DX238" t="s">
        <v>332</v>
      </c>
      <c r="DY238">
        <v>2778.1060000000002</v>
      </c>
      <c r="DZ238" t="s">
        <v>328</v>
      </c>
      <c r="EC238" t="s">
        <v>313</v>
      </c>
      <c r="ED238">
        <v>7349.63</v>
      </c>
      <c r="EE238" t="s">
        <v>306</v>
      </c>
      <c r="EH238" t="s">
        <v>313</v>
      </c>
      <c r="EI238">
        <v>0</v>
      </c>
      <c r="EJ238" t="s">
        <v>333</v>
      </c>
      <c r="EK238">
        <v>0</v>
      </c>
      <c r="EL238">
        <v>0</v>
      </c>
      <c r="EM238" t="s">
        <v>333</v>
      </c>
      <c r="EN238">
        <v>3344.7049999999999</v>
      </c>
      <c r="EO238" t="s">
        <v>394</v>
      </c>
      <c r="ER238" t="s">
        <v>313</v>
      </c>
      <c r="ES238">
        <v>582.524</v>
      </c>
      <c r="ET238" t="s">
        <v>313</v>
      </c>
      <c r="EW238" t="s">
        <v>313</v>
      </c>
      <c r="EX238">
        <v>2666.886</v>
      </c>
      <c r="EY238" t="s">
        <v>313</v>
      </c>
      <c r="FB238" t="s">
        <v>313</v>
      </c>
      <c r="FC238">
        <v>3713.7460000000001</v>
      </c>
      <c r="FD238" t="s">
        <v>335</v>
      </c>
      <c r="FG238" t="s">
        <v>313</v>
      </c>
      <c r="FH238">
        <v>6843.4260000000004</v>
      </c>
      <c r="FI238" t="s">
        <v>328</v>
      </c>
      <c r="FL238" t="s">
        <v>313</v>
      </c>
      <c r="FM238">
        <v>5.2690000000000001</v>
      </c>
      <c r="FN238" t="s">
        <v>328</v>
      </c>
      <c r="FQ238" t="s">
        <v>313</v>
      </c>
      <c r="FR238">
        <v>722.56</v>
      </c>
      <c r="FS238" t="s">
        <v>341</v>
      </c>
      <c r="FV238" t="s">
        <v>313</v>
      </c>
      <c r="FW238">
        <v>697.84699999999998</v>
      </c>
      <c r="FX238" t="s">
        <v>328</v>
      </c>
      <c r="GA238" t="s">
        <v>313</v>
      </c>
      <c r="GB238">
        <v>3220.8910000000001</v>
      </c>
      <c r="GC238" t="s">
        <v>395</v>
      </c>
      <c r="GF238" t="s">
        <v>313</v>
      </c>
      <c r="GG238">
        <v>7306.6930000000002</v>
      </c>
      <c r="GH238" t="s">
        <v>328</v>
      </c>
      <c r="GK238" t="s">
        <v>313</v>
      </c>
      <c r="GL238">
        <v>637.13699999999994</v>
      </c>
      <c r="GM238" t="s">
        <v>416</v>
      </c>
      <c r="GP238" t="s">
        <v>313</v>
      </c>
      <c r="GQ238">
        <v>2495.2379999999998</v>
      </c>
      <c r="GR238" t="s">
        <v>510</v>
      </c>
      <c r="GU238" t="s">
        <v>313</v>
      </c>
      <c r="GV238">
        <v>0</v>
      </c>
      <c r="GW238" t="s">
        <v>313</v>
      </c>
      <c r="GX238">
        <v>3.5999999999999997E-2</v>
      </c>
      <c r="GY238">
        <v>11.772</v>
      </c>
      <c r="GZ238" t="s">
        <v>313</v>
      </c>
      <c r="HA238">
        <v>13109.789000000001</v>
      </c>
      <c r="HB238" t="s">
        <v>339</v>
      </c>
      <c r="HE238" t="s">
        <v>313</v>
      </c>
      <c r="HF238">
        <v>1250.422</v>
      </c>
      <c r="HG238" t="s">
        <v>328</v>
      </c>
      <c r="HJ238" t="s">
        <v>313</v>
      </c>
      <c r="HK238">
        <v>2402.5250000000001</v>
      </c>
      <c r="HL238" t="s">
        <v>328</v>
      </c>
      <c r="HO238" t="s">
        <v>313</v>
      </c>
      <c r="HP238">
        <v>267.69400000000002</v>
      </c>
      <c r="HQ238" t="s">
        <v>328</v>
      </c>
      <c r="HT238" t="s">
        <v>313</v>
      </c>
      <c r="HU238">
        <v>18791.702000000001</v>
      </c>
      <c r="HV238" t="s">
        <v>340</v>
      </c>
      <c r="HY238" t="s">
        <v>313</v>
      </c>
      <c r="HZ238">
        <v>2858.4769999999999</v>
      </c>
      <c r="IA238" t="s">
        <v>531</v>
      </c>
      <c r="ID238" t="s">
        <v>313</v>
      </c>
      <c r="IE238">
        <v>3015.328</v>
      </c>
      <c r="IF238" t="s">
        <v>306</v>
      </c>
      <c r="II238" t="s">
        <v>313</v>
      </c>
      <c r="IJ238">
        <v>201.38399999999999</v>
      </c>
      <c r="IK238" t="s">
        <v>2332</v>
      </c>
      <c r="IN238" t="s">
        <v>313</v>
      </c>
    </row>
    <row r="239" spans="1:248">
      <c r="A239">
        <v>236</v>
      </c>
      <c r="B239" t="s">
        <v>1852</v>
      </c>
      <c r="C239" t="s">
        <v>1853</v>
      </c>
      <c r="D239" t="s">
        <v>1854</v>
      </c>
      <c r="E239" t="s">
        <v>1855</v>
      </c>
      <c r="F239" t="s">
        <v>1856</v>
      </c>
      <c r="G239" t="s">
        <v>522</v>
      </c>
      <c r="H239" t="s">
        <v>1652</v>
      </c>
      <c r="I239" t="s">
        <v>1857</v>
      </c>
      <c r="J239" t="s">
        <v>313</v>
      </c>
      <c r="K239" t="s">
        <v>313</v>
      </c>
      <c r="L239" t="s">
        <v>313</v>
      </c>
      <c r="M239">
        <v>237</v>
      </c>
      <c r="N239">
        <v>9663.3619999999992</v>
      </c>
      <c r="O239" t="s">
        <v>314</v>
      </c>
      <c r="R239" t="s">
        <v>313</v>
      </c>
      <c r="S239">
        <v>747.55200000000002</v>
      </c>
      <c r="T239" t="s">
        <v>315</v>
      </c>
      <c r="W239" t="s">
        <v>313</v>
      </c>
      <c r="X239">
        <v>3.6539999999999999</v>
      </c>
      <c r="Y239" t="s">
        <v>316</v>
      </c>
      <c r="AB239" t="s">
        <v>313</v>
      </c>
      <c r="AC239">
        <v>4139.1260000000002</v>
      </c>
      <c r="AD239" t="s">
        <v>317</v>
      </c>
      <c r="AG239" t="s">
        <v>313</v>
      </c>
      <c r="AH239">
        <v>1638.9</v>
      </c>
      <c r="AI239" t="s">
        <v>525</v>
      </c>
      <c r="AL239" t="s">
        <v>313</v>
      </c>
      <c r="AM239">
        <v>0</v>
      </c>
      <c r="AN239" t="s">
        <v>319</v>
      </c>
      <c r="AO239">
        <v>100</v>
      </c>
      <c r="AP239">
        <v>56946.572999999997</v>
      </c>
      <c r="AQ239" t="s">
        <v>319</v>
      </c>
      <c r="AR239">
        <v>1066.1759999999999</v>
      </c>
      <c r="AS239" t="s">
        <v>526</v>
      </c>
      <c r="AV239" t="s">
        <v>313</v>
      </c>
      <c r="AW239">
        <v>1759.674</v>
      </c>
      <c r="AX239" t="s">
        <v>306</v>
      </c>
      <c r="BA239" t="s">
        <v>313</v>
      </c>
      <c r="BB239">
        <v>135.97800000000001</v>
      </c>
      <c r="BC239" t="s">
        <v>322</v>
      </c>
      <c r="BF239" t="s">
        <v>313</v>
      </c>
      <c r="BG239">
        <v>7.5650000000000004</v>
      </c>
      <c r="BH239" t="s">
        <v>1523</v>
      </c>
      <c r="BK239" t="s">
        <v>313</v>
      </c>
      <c r="BL239">
        <v>1824.6279999999999</v>
      </c>
      <c r="BM239" t="s">
        <v>540</v>
      </c>
      <c r="BP239" t="s">
        <v>313</v>
      </c>
      <c r="BQ239">
        <v>2106.607</v>
      </c>
      <c r="BR239" t="s">
        <v>374</v>
      </c>
      <c r="BU239" t="s">
        <v>313</v>
      </c>
      <c r="BV239">
        <v>1528.037</v>
      </c>
      <c r="BW239" t="s">
        <v>694</v>
      </c>
      <c r="BZ239" t="s">
        <v>313</v>
      </c>
      <c r="CA239">
        <v>1281.0989999999999</v>
      </c>
      <c r="CB239" t="s">
        <v>584</v>
      </c>
      <c r="CE239" t="s">
        <v>313</v>
      </c>
      <c r="CF239">
        <v>16.841999999999999</v>
      </c>
      <c r="CG239" t="s">
        <v>328</v>
      </c>
      <c r="CJ239" t="s">
        <v>313</v>
      </c>
      <c r="CK239">
        <v>1838.05</v>
      </c>
      <c r="CL239" t="s">
        <v>328</v>
      </c>
      <c r="CO239" t="s">
        <v>313</v>
      </c>
      <c r="CP239">
        <v>971.47400000000005</v>
      </c>
      <c r="CQ239" t="s">
        <v>551</v>
      </c>
      <c r="CT239" t="s">
        <v>313</v>
      </c>
      <c r="CU239">
        <v>1555.675</v>
      </c>
      <c r="CV239" t="s">
        <v>313</v>
      </c>
      <c r="CY239" t="s">
        <v>313</v>
      </c>
      <c r="CZ239">
        <v>1622.999</v>
      </c>
      <c r="DA239" t="s">
        <v>313</v>
      </c>
      <c r="DD239" t="s">
        <v>313</v>
      </c>
      <c r="DE239">
        <v>0</v>
      </c>
      <c r="DF239" t="s">
        <v>347</v>
      </c>
      <c r="DG239">
        <v>99.965999999999994</v>
      </c>
      <c r="DH239">
        <v>56927.377</v>
      </c>
      <c r="DI239" t="s">
        <v>347</v>
      </c>
      <c r="DJ239">
        <v>1995.3989999999999</v>
      </c>
      <c r="DK239" t="s">
        <v>341</v>
      </c>
      <c r="DN239" t="s">
        <v>313</v>
      </c>
      <c r="DO239">
        <v>93.075000000000003</v>
      </c>
      <c r="DP239" t="s">
        <v>418</v>
      </c>
      <c r="DS239" t="s">
        <v>313</v>
      </c>
      <c r="DT239">
        <v>0</v>
      </c>
      <c r="DU239" t="s">
        <v>332</v>
      </c>
      <c r="DV239">
        <v>100</v>
      </c>
      <c r="DW239">
        <v>56946.572999999997</v>
      </c>
      <c r="DX239" t="s">
        <v>332</v>
      </c>
      <c r="DY239">
        <v>1681.356</v>
      </c>
      <c r="DZ239" t="s">
        <v>328</v>
      </c>
      <c r="EC239" t="s">
        <v>313</v>
      </c>
      <c r="ED239">
        <v>7082.3029999999999</v>
      </c>
      <c r="EE239" t="s">
        <v>306</v>
      </c>
      <c r="EH239" t="s">
        <v>313</v>
      </c>
      <c r="EI239">
        <v>83.992000000000004</v>
      </c>
      <c r="EJ239" t="s">
        <v>333</v>
      </c>
      <c r="EM239" t="s">
        <v>313</v>
      </c>
      <c r="EN239">
        <v>3538.0720000000001</v>
      </c>
      <c r="EO239" t="s">
        <v>494</v>
      </c>
      <c r="ER239" t="s">
        <v>313</v>
      </c>
      <c r="ES239">
        <v>232.78399999999999</v>
      </c>
      <c r="ET239" t="s">
        <v>313</v>
      </c>
      <c r="EW239" t="s">
        <v>313</v>
      </c>
      <c r="EX239">
        <v>1765.81</v>
      </c>
      <c r="EY239" t="s">
        <v>313</v>
      </c>
      <c r="FB239" t="s">
        <v>313</v>
      </c>
      <c r="FC239">
        <v>5092.3710000000001</v>
      </c>
      <c r="FD239" t="s">
        <v>335</v>
      </c>
      <c r="FG239" t="s">
        <v>313</v>
      </c>
      <c r="FH239">
        <v>6219.5720000000001</v>
      </c>
      <c r="FI239" t="s">
        <v>328</v>
      </c>
      <c r="FL239" t="s">
        <v>313</v>
      </c>
      <c r="FM239">
        <v>1212.952</v>
      </c>
      <c r="FN239" t="s">
        <v>328</v>
      </c>
      <c r="FQ239" t="s">
        <v>313</v>
      </c>
      <c r="FR239">
        <v>1174.809</v>
      </c>
      <c r="FS239" t="s">
        <v>349</v>
      </c>
      <c r="FV239" t="s">
        <v>313</v>
      </c>
      <c r="FW239">
        <v>1046.037</v>
      </c>
      <c r="FX239" t="s">
        <v>328</v>
      </c>
      <c r="GA239" t="s">
        <v>313</v>
      </c>
      <c r="GB239">
        <v>1871.2439999999999</v>
      </c>
      <c r="GC239" t="s">
        <v>529</v>
      </c>
      <c r="GF239" t="s">
        <v>313</v>
      </c>
      <c r="GG239">
        <v>5760.058</v>
      </c>
      <c r="GH239" t="s">
        <v>328</v>
      </c>
      <c r="GK239" t="s">
        <v>313</v>
      </c>
      <c r="GL239">
        <v>1766.6510000000001</v>
      </c>
      <c r="GM239" t="s">
        <v>416</v>
      </c>
      <c r="GP239" t="s">
        <v>313</v>
      </c>
      <c r="GQ239">
        <v>1757.511</v>
      </c>
      <c r="GR239" t="s">
        <v>530</v>
      </c>
      <c r="GU239" t="s">
        <v>313</v>
      </c>
      <c r="GV239">
        <v>381.13900000000001</v>
      </c>
      <c r="GW239" t="s">
        <v>313</v>
      </c>
      <c r="GZ239" t="s">
        <v>313</v>
      </c>
      <c r="HA239">
        <v>14859.477999999999</v>
      </c>
      <c r="HB239" t="s">
        <v>339</v>
      </c>
      <c r="HE239" t="s">
        <v>313</v>
      </c>
      <c r="HF239">
        <v>1936.827</v>
      </c>
      <c r="HG239" t="s">
        <v>328</v>
      </c>
      <c r="HJ239" t="s">
        <v>313</v>
      </c>
      <c r="HK239">
        <v>1709.1880000000001</v>
      </c>
      <c r="HL239" t="s">
        <v>328</v>
      </c>
      <c r="HO239" t="s">
        <v>313</v>
      </c>
      <c r="HP239">
        <v>1731.1010000000001</v>
      </c>
      <c r="HQ239" t="s">
        <v>328</v>
      </c>
      <c r="HT239" t="s">
        <v>313</v>
      </c>
      <c r="HU239">
        <v>17756.875</v>
      </c>
      <c r="HV239" t="s">
        <v>340</v>
      </c>
      <c r="HY239" t="s">
        <v>313</v>
      </c>
      <c r="HZ239">
        <v>3119.5770000000002</v>
      </c>
      <c r="IA239" t="s">
        <v>327</v>
      </c>
      <c r="ID239" t="s">
        <v>313</v>
      </c>
      <c r="IE239">
        <v>2190.5309999999999</v>
      </c>
      <c r="IF239" t="s">
        <v>306</v>
      </c>
      <c r="II239" t="s">
        <v>313</v>
      </c>
      <c r="IJ239">
        <v>67.834999999999994</v>
      </c>
      <c r="IK239" t="s">
        <v>2332</v>
      </c>
      <c r="IN239" t="s">
        <v>313</v>
      </c>
    </row>
    <row r="240" spans="1:248">
      <c r="A240">
        <v>237</v>
      </c>
      <c r="B240" t="s">
        <v>1858</v>
      </c>
      <c r="C240" t="s">
        <v>1859</v>
      </c>
      <c r="D240" t="s">
        <v>1860</v>
      </c>
      <c r="E240" t="s">
        <v>1861</v>
      </c>
      <c r="F240" t="s">
        <v>1862</v>
      </c>
      <c r="G240" t="s">
        <v>522</v>
      </c>
      <c r="H240" t="s">
        <v>1656</v>
      </c>
      <c r="I240" t="s">
        <v>1863</v>
      </c>
      <c r="J240" t="s">
        <v>313</v>
      </c>
      <c r="K240" t="s">
        <v>313</v>
      </c>
      <c r="L240" t="s">
        <v>313</v>
      </c>
      <c r="M240">
        <v>238</v>
      </c>
      <c r="N240">
        <v>15730.553</v>
      </c>
      <c r="O240" t="s">
        <v>314</v>
      </c>
      <c r="R240" t="s">
        <v>313</v>
      </c>
      <c r="S240">
        <v>423.84699999999998</v>
      </c>
      <c r="T240" t="s">
        <v>503</v>
      </c>
      <c r="W240" t="s">
        <v>313</v>
      </c>
      <c r="X240">
        <v>0</v>
      </c>
      <c r="Y240" t="s">
        <v>316</v>
      </c>
      <c r="Z240">
        <v>100</v>
      </c>
      <c r="AA240">
        <v>59516.248</v>
      </c>
      <c r="AB240" t="s">
        <v>316</v>
      </c>
      <c r="AC240">
        <v>10209.264999999999</v>
      </c>
      <c r="AD240" t="s">
        <v>317</v>
      </c>
      <c r="AG240" t="s">
        <v>313</v>
      </c>
      <c r="AH240">
        <v>752.68499999999995</v>
      </c>
      <c r="AI240" t="s">
        <v>600</v>
      </c>
      <c r="AL240" t="s">
        <v>313</v>
      </c>
      <c r="AM240">
        <v>5615.75</v>
      </c>
      <c r="AN240" t="s">
        <v>319</v>
      </c>
      <c r="AQ240" t="s">
        <v>313</v>
      </c>
      <c r="AR240">
        <v>4044.16</v>
      </c>
      <c r="AS240" t="s">
        <v>660</v>
      </c>
      <c r="AV240" t="s">
        <v>313</v>
      </c>
      <c r="AW240">
        <v>5458.5349999999999</v>
      </c>
      <c r="AX240" t="s">
        <v>306</v>
      </c>
      <c r="BA240" t="s">
        <v>313</v>
      </c>
      <c r="BB240">
        <v>585.05700000000002</v>
      </c>
      <c r="BC240" t="s">
        <v>390</v>
      </c>
      <c r="BF240" t="s">
        <v>313</v>
      </c>
      <c r="BG240">
        <v>5.8810000000000002</v>
      </c>
      <c r="BH240" t="s">
        <v>661</v>
      </c>
      <c r="BK240" t="s">
        <v>313</v>
      </c>
      <c r="BL240">
        <v>4788.8540000000003</v>
      </c>
      <c r="BM240" t="s">
        <v>662</v>
      </c>
      <c r="BP240" t="s">
        <v>313</v>
      </c>
      <c r="BQ240">
        <v>8137.3040000000001</v>
      </c>
      <c r="BR240" t="s">
        <v>374</v>
      </c>
      <c r="BU240" t="s">
        <v>313</v>
      </c>
      <c r="BV240">
        <v>4618.1000000000004</v>
      </c>
      <c r="BW240" t="s">
        <v>663</v>
      </c>
      <c r="BZ240" t="s">
        <v>313</v>
      </c>
      <c r="CA240">
        <v>1.7000000000000001E-2</v>
      </c>
      <c r="CB240" t="s">
        <v>561</v>
      </c>
      <c r="CE240" t="s">
        <v>313</v>
      </c>
      <c r="CF240">
        <v>277.392</v>
      </c>
      <c r="CG240" t="s">
        <v>328</v>
      </c>
      <c r="CJ240" t="s">
        <v>313</v>
      </c>
      <c r="CK240">
        <v>6172.6310000000003</v>
      </c>
      <c r="CL240" t="s">
        <v>328</v>
      </c>
      <c r="CO240" t="s">
        <v>313</v>
      </c>
      <c r="CP240">
        <v>457.73599999999999</v>
      </c>
      <c r="CQ240" t="s">
        <v>664</v>
      </c>
      <c r="CT240" t="s">
        <v>313</v>
      </c>
      <c r="CU240">
        <v>4160.5680000000002</v>
      </c>
      <c r="CV240" t="s">
        <v>313</v>
      </c>
      <c r="CY240" t="s">
        <v>313</v>
      </c>
      <c r="CZ240">
        <v>7669.7640000000001</v>
      </c>
      <c r="DA240" t="s">
        <v>313</v>
      </c>
      <c r="DD240" t="s">
        <v>313</v>
      </c>
      <c r="DE240">
        <v>317.58800000000002</v>
      </c>
      <c r="DF240" t="s">
        <v>665</v>
      </c>
      <c r="DI240" t="s">
        <v>313</v>
      </c>
      <c r="DJ240">
        <v>8015.299</v>
      </c>
      <c r="DK240" t="s">
        <v>341</v>
      </c>
      <c r="DN240" t="s">
        <v>313</v>
      </c>
      <c r="DO240">
        <v>112.27500000000001</v>
      </c>
      <c r="DP240" t="s">
        <v>418</v>
      </c>
      <c r="DS240" t="s">
        <v>313</v>
      </c>
      <c r="DT240">
        <v>0</v>
      </c>
      <c r="DU240" t="s">
        <v>332</v>
      </c>
      <c r="DV240">
        <v>100</v>
      </c>
      <c r="DW240">
        <v>59516.248</v>
      </c>
      <c r="DX240" t="s">
        <v>332</v>
      </c>
      <c r="DY240">
        <v>7521.2659999999996</v>
      </c>
      <c r="DZ240" t="s">
        <v>328</v>
      </c>
      <c r="EC240" t="s">
        <v>313</v>
      </c>
      <c r="ED240">
        <v>12621.688</v>
      </c>
      <c r="EE240" t="s">
        <v>306</v>
      </c>
      <c r="EH240" t="s">
        <v>313</v>
      </c>
      <c r="EI240">
        <v>77.334000000000003</v>
      </c>
      <c r="EJ240" t="s">
        <v>333</v>
      </c>
      <c r="EM240" t="s">
        <v>313</v>
      </c>
      <c r="EN240">
        <v>6052.7370000000001</v>
      </c>
      <c r="EO240" t="s">
        <v>494</v>
      </c>
      <c r="ER240" t="s">
        <v>313</v>
      </c>
      <c r="ES240">
        <v>4430.9229999999998</v>
      </c>
      <c r="ET240" t="s">
        <v>313</v>
      </c>
      <c r="EW240" t="s">
        <v>313</v>
      </c>
      <c r="EX240">
        <v>7733.6760000000004</v>
      </c>
      <c r="EY240" t="s">
        <v>313</v>
      </c>
      <c r="FB240" t="s">
        <v>313</v>
      </c>
      <c r="FC240">
        <v>3437.625</v>
      </c>
      <c r="FD240" t="s">
        <v>306</v>
      </c>
      <c r="FG240" t="s">
        <v>313</v>
      </c>
      <c r="FH240">
        <v>11984.763999999999</v>
      </c>
      <c r="FI240" t="s">
        <v>328</v>
      </c>
      <c r="FL240" t="s">
        <v>313</v>
      </c>
      <c r="FM240">
        <v>4362.5339999999997</v>
      </c>
      <c r="FN240" t="s">
        <v>328</v>
      </c>
      <c r="FQ240" t="s">
        <v>313</v>
      </c>
      <c r="FR240">
        <v>672.70799999999997</v>
      </c>
      <c r="FS240" t="s">
        <v>375</v>
      </c>
      <c r="FV240" t="s">
        <v>313</v>
      </c>
      <c r="FW240">
        <v>65.239999999999995</v>
      </c>
      <c r="FX240" t="s">
        <v>328</v>
      </c>
      <c r="GA240" t="s">
        <v>313</v>
      </c>
      <c r="GB240">
        <v>4860.7359999999999</v>
      </c>
      <c r="GC240" t="s">
        <v>666</v>
      </c>
      <c r="GF240" t="s">
        <v>313</v>
      </c>
      <c r="GG240">
        <v>4593.8230000000003</v>
      </c>
      <c r="GH240" t="s">
        <v>328</v>
      </c>
      <c r="GK240" t="s">
        <v>313</v>
      </c>
      <c r="GL240">
        <v>6691.5410000000002</v>
      </c>
      <c r="GM240" t="s">
        <v>721</v>
      </c>
      <c r="GP240" t="s">
        <v>313</v>
      </c>
      <c r="GQ240">
        <v>4606.6120000000001</v>
      </c>
      <c r="GR240" t="s">
        <v>667</v>
      </c>
      <c r="GU240" t="s">
        <v>313</v>
      </c>
      <c r="GV240">
        <v>13.977</v>
      </c>
      <c r="GW240" t="s">
        <v>313</v>
      </c>
      <c r="GZ240" t="s">
        <v>313</v>
      </c>
      <c r="HA240">
        <v>15645.087</v>
      </c>
      <c r="HB240" t="s">
        <v>339</v>
      </c>
      <c r="HE240" t="s">
        <v>313</v>
      </c>
      <c r="HF240">
        <v>1710.9590000000001</v>
      </c>
      <c r="HG240" t="s">
        <v>328</v>
      </c>
      <c r="HJ240" t="s">
        <v>313</v>
      </c>
      <c r="HK240">
        <v>7750.1279999999997</v>
      </c>
      <c r="HL240" t="s">
        <v>328</v>
      </c>
      <c r="HO240" t="s">
        <v>313</v>
      </c>
      <c r="HP240">
        <v>445.50400000000002</v>
      </c>
      <c r="HQ240" t="s">
        <v>328</v>
      </c>
      <c r="HT240" t="s">
        <v>313</v>
      </c>
      <c r="HU240">
        <v>22320.031999999999</v>
      </c>
      <c r="HV240" t="s">
        <v>340</v>
      </c>
      <c r="HY240" t="s">
        <v>313</v>
      </c>
      <c r="HZ240">
        <v>3903.681</v>
      </c>
      <c r="IA240" t="s">
        <v>531</v>
      </c>
      <c r="ID240" t="s">
        <v>313</v>
      </c>
      <c r="IE240">
        <v>8114.607</v>
      </c>
      <c r="IF240" t="s">
        <v>306</v>
      </c>
      <c r="II240" t="s">
        <v>313</v>
      </c>
      <c r="IJ240">
        <v>135.36099999999999</v>
      </c>
      <c r="IK240" t="s">
        <v>2332</v>
      </c>
      <c r="IN240" t="s">
        <v>313</v>
      </c>
    </row>
    <row r="241" spans="1:248">
      <c r="A241">
        <v>242</v>
      </c>
      <c r="B241" t="s">
        <v>1864</v>
      </c>
      <c r="C241" t="s">
        <v>1865</v>
      </c>
      <c r="D241" t="s">
        <v>1866</v>
      </c>
      <c r="E241" t="s">
        <v>1867</v>
      </c>
      <c r="F241" t="s">
        <v>1868</v>
      </c>
      <c r="G241" t="s">
        <v>522</v>
      </c>
      <c r="H241" t="s">
        <v>1679</v>
      </c>
      <c r="I241" t="s">
        <v>1869</v>
      </c>
      <c r="J241" t="s">
        <v>313</v>
      </c>
      <c r="K241" t="s">
        <v>313</v>
      </c>
      <c r="L241" t="s">
        <v>313</v>
      </c>
      <c r="M241">
        <v>239</v>
      </c>
      <c r="N241">
        <v>12533.386</v>
      </c>
      <c r="O241" t="s">
        <v>314</v>
      </c>
      <c r="R241" t="s">
        <v>313</v>
      </c>
      <c r="S241">
        <v>502.74599999999998</v>
      </c>
      <c r="T241" t="s">
        <v>483</v>
      </c>
      <c r="W241" t="s">
        <v>313</v>
      </c>
      <c r="X241">
        <v>0</v>
      </c>
      <c r="Y241" t="s">
        <v>316</v>
      </c>
      <c r="Z241">
        <v>100</v>
      </c>
      <c r="AA241">
        <v>58254.150999999998</v>
      </c>
      <c r="AB241" t="s">
        <v>316</v>
      </c>
      <c r="AC241">
        <v>6717.8159999999998</v>
      </c>
      <c r="AD241" t="s">
        <v>524</v>
      </c>
      <c r="AG241" t="s">
        <v>313</v>
      </c>
      <c r="AH241">
        <v>3403.7820000000002</v>
      </c>
      <c r="AI241" t="s">
        <v>525</v>
      </c>
      <c r="AL241" t="s">
        <v>313</v>
      </c>
      <c r="AM241">
        <v>2590.9690000000001</v>
      </c>
      <c r="AN241" t="s">
        <v>319</v>
      </c>
      <c r="AQ241" t="s">
        <v>313</v>
      </c>
      <c r="AR241">
        <v>3989.5189999999998</v>
      </c>
      <c r="AS241" t="s">
        <v>526</v>
      </c>
      <c r="AV241" t="s">
        <v>313</v>
      </c>
      <c r="AW241">
        <v>4183.6670000000004</v>
      </c>
      <c r="AX241" t="s">
        <v>366</v>
      </c>
      <c r="BA241" t="s">
        <v>313</v>
      </c>
      <c r="BB241">
        <v>183.035</v>
      </c>
      <c r="BC241" t="s">
        <v>322</v>
      </c>
      <c r="BF241" t="s">
        <v>313</v>
      </c>
      <c r="BG241">
        <v>52.021999999999998</v>
      </c>
      <c r="BH241" t="s">
        <v>1506</v>
      </c>
      <c r="BK241" t="s">
        <v>313</v>
      </c>
      <c r="BL241">
        <v>5079.2749999999996</v>
      </c>
      <c r="BM241" t="s">
        <v>540</v>
      </c>
      <c r="BP241" t="s">
        <v>313</v>
      </c>
      <c r="BQ241">
        <v>5452.5659999999998</v>
      </c>
      <c r="BR241" t="s">
        <v>374</v>
      </c>
      <c r="BU241" t="s">
        <v>313</v>
      </c>
      <c r="BV241">
        <v>4967.6210000000001</v>
      </c>
      <c r="BW241" t="s">
        <v>694</v>
      </c>
      <c r="BZ241" t="s">
        <v>313</v>
      </c>
      <c r="CA241">
        <v>3093.7379999999998</v>
      </c>
      <c r="CB241" t="s">
        <v>561</v>
      </c>
      <c r="CE241" t="s">
        <v>313</v>
      </c>
      <c r="CF241">
        <v>0</v>
      </c>
      <c r="CG241" t="s">
        <v>328</v>
      </c>
      <c r="CH241">
        <v>0</v>
      </c>
      <c r="CI241">
        <v>4.7E-2</v>
      </c>
      <c r="CJ241" t="s">
        <v>328</v>
      </c>
      <c r="CK241">
        <v>5035.1469999999999</v>
      </c>
      <c r="CL241" t="s">
        <v>328</v>
      </c>
      <c r="CO241" t="s">
        <v>313</v>
      </c>
      <c r="CP241">
        <v>644.33199999999999</v>
      </c>
      <c r="CQ241" t="s">
        <v>528</v>
      </c>
      <c r="CT241" t="s">
        <v>313</v>
      </c>
      <c r="CU241">
        <v>2998.9209999999998</v>
      </c>
      <c r="CV241" t="s">
        <v>313</v>
      </c>
      <c r="CY241" t="s">
        <v>313</v>
      </c>
      <c r="CZ241">
        <v>4977.3339999999998</v>
      </c>
      <c r="DA241" t="s">
        <v>313</v>
      </c>
      <c r="DD241" t="s">
        <v>313</v>
      </c>
      <c r="DE241">
        <v>7.3369999999999997</v>
      </c>
      <c r="DF241" t="s">
        <v>603</v>
      </c>
      <c r="DI241" t="s">
        <v>313</v>
      </c>
      <c r="DJ241">
        <v>5365.0739999999996</v>
      </c>
      <c r="DK241" t="s">
        <v>341</v>
      </c>
      <c r="DN241" t="s">
        <v>313</v>
      </c>
      <c r="DO241">
        <v>1679.0229999999999</v>
      </c>
      <c r="DP241" t="s">
        <v>418</v>
      </c>
      <c r="DS241" t="s">
        <v>313</v>
      </c>
      <c r="DT241">
        <v>0</v>
      </c>
      <c r="DU241" t="s">
        <v>332</v>
      </c>
      <c r="DV241">
        <v>100</v>
      </c>
      <c r="DW241">
        <v>58254.150999999998</v>
      </c>
      <c r="DX241" t="s">
        <v>332</v>
      </c>
      <c r="DY241">
        <v>5165.1139999999996</v>
      </c>
      <c r="DZ241" t="s">
        <v>328</v>
      </c>
      <c r="EC241" t="s">
        <v>313</v>
      </c>
      <c r="ED241">
        <v>10310.416999999999</v>
      </c>
      <c r="EE241" t="s">
        <v>306</v>
      </c>
      <c r="EH241" t="s">
        <v>313</v>
      </c>
      <c r="EI241">
        <v>361.577</v>
      </c>
      <c r="EJ241" t="s">
        <v>333</v>
      </c>
      <c r="EM241" t="s">
        <v>313</v>
      </c>
      <c r="EN241">
        <v>6055.2470000000003</v>
      </c>
      <c r="EO241" t="s">
        <v>494</v>
      </c>
      <c r="ER241" t="s">
        <v>313</v>
      </c>
      <c r="ES241">
        <v>3198.998</v>
      </c>
      <c r="ET241" t="s">
        <v>313</v>
      </c>
      <c r="EW241" t="s">
        <v>313</v>
      </c>
      <c r="EX241">
        <v>5200.4790000000003</v>
      </c>
      <c r="EY241" t="s">
        <v>313</v>
      </c>
      <c r="FB241" t="s">
        <v>313</v>
      </c>
      <c r="FC241">
        <v>6110.8149999999996</v>
      </c>
      <c r="FD241" t="s">
        <v>335</v>
      </c>
      <c r="FG241" t="s">
        <v>313</v>
      </c>
      <c r="FH241">
        <v>9609.6180000000004</v>
      </c>
      <c r="FI241" t="s">
        <v>328</v>
      </c>
      <c r="FL241" t="s">
        <v>313</v>
      </c>
      <c r="FM241">
        <v>622.005</v>
      </c>
      <c r="FN241" t="s">
        <v>328</v>
      </c>
      <c r="FQ241" t="s">
        <v>313</v>
      </c>
      <c r="FR241">
        <v>44.152999999999999</v>
      </c>
      <c r="FS241" t="s">
        <v>321</v>
      </c>
      <c r="FV241" t="s">
        <v>313</v>
      </c>
      <c r="FW241">
        <v>309.77300000000002</v>
      </c>
      <c r="FX241" t="s">
        <v>328</v>
      </c>
      <c r="GA241" t="s">
        <v>313</v>
      </c>
      <c r="GB241">
        <v>5179.8770000000004</v>
      </c>
      <c r="GC241" t="s">
        <v>529</v>
      </c>
      <c r="GF241" t="s">
        <v>313</v>
      </c>
      <c r="GG241">
        <v>6503.0609999999997</v>
      </c>
      <c r="GH241" t="s">
        <v>328</v>
      </c>
      <c r="GK241" t="s">
        <v>313</v>
      </c>
      <c r="GL241">
        <v>3461.3809999999999</v>
      </c>
      <c r="GM241" t="s">
        <v>416</v>
      </c>
      <c r="GP241" t="s">
        <v>313</v>
      </c>
      <c r="GQ241">
        <v>5153.7719999999999</v>
      </c>
      <c r="GR241" t="s">
        <v>530</v>
      </c>
      <c r="GU241" t="s">
        <v>313</v>
      </c>
      <c r="GV241">
        <v>24.74</v>
      </c>
      <c r="GW241" t="s">
        <v>313</v>
      </c>
      <c r="GZ241" t="s">
        <v>313</v>
      </c>
      <c r="HA241">
        <v>12895.645</v>
      </c>
      <c r="HB241" t="s">
        <v>339</v>
      </c>
      <c r="HE241" t="s">
        <v>313</v>
      </c>
      <c r="HF241">
        <v>930.31200000000001</v>
      </c>
      <c r="HG241" t="s">
        <v>328</v>
      </c>
      <c r="HJ241" t="s">
        <v>313</v>
      </c>
      <c r="HK241">
        <v>5047.3379999999997</v>
      </c>
      <c r="HL241" t="s">
        <v>328</v>
      </c>
      <c r="HO241" t="s">
        <v>313</v>
      </c>
      <c r="HP241">
        <v>213.36099999999999</v>
      </c>
      <c r="HQ241" t="s">
        <v>328</v>
      </c>
      <c r="HT241" t="s">
        <v>313</v>
      </c>
      <c r="HU241">
        <v>21240.107</v>
      </c>
      <c r="HV241" t="s">
        <v>340</v>
      </c>
      <c r="HY241" t="s">
        <v>313</v>
      </c>
      <c r="HZ241">
        <v>223.411</v>
      </c>
      <c r="IA241" t="s">
        <v>531</v>
      </c>
      <c r="ID241" t="s">
        <v>313</v>
      </c>
      <c r="IE241">
        <v>5628.2839999999997</v>
      </c>
      <c r="IF241" t="s">
        <v>306</v>
      </c>
      <c r="II241" t="s">
        <v>313</v>
      </c>
      <c r="IJ241">
        <v>0</v>
      </c>
      <c r="IK241" t="s">
        <v>2332</v>
      </c>
      <c r="IL241">
        <v>0</v>
      </c>
      <c r="IM241">
        <v>5.1999999999999998E-2</v>
      </c>
      <c r="IN241" t="s">
        <v>2332</v>
      </c>
    </row>
    <row r="242" spans="1:248">
      <c r="A242">
        <v>243</v>
      </c>
      <c r="B242" t="s">
        <v>1870</v>
      </c>
      <c r="C242" t="s">
        <v>1871</v>
      </c>
      <c r="D242" t="s">
        <v>1872</v>
      </c>
      <c r="E242" t="s">
        <v>1873</v>
      </c>
      <c r="F242" t="s">
        <v>1874</v>
      </c>
      <c r="G242" t="s">
        <v>522</v>
      </c>
      <c r="H242" t="s">
        <v>1685</v>
      </c>
      <c r="I242" t="s">
        <v>1875</v>
      </c>
      <c r="J242" t="s">
        <v>313</v>
      </c>
      <c r="K242" t="s">
        <v>313</v>
      </c>
      <c r="L242" t="s">
        <v>313</v>
      </c>
      <c r="M242">
        <v>240</v>
      </c>
      <c r="N242">
        <v>14452.132</v>
      </c>
      <c r="O242" t="s">
        <v>314</v>
      </c>
      <c r="R242" t="s">
        <v>313</v>
      </c>
      <c r="S242">
        <v>202.36600000000001</v>
      </c>
      <c r="T242" t="s">
        <v>503</v>
      </c>
      <c r="W242" t="s">
        <v>313</v>
      </c>
      <c r="X242">
        <v>0</v>
      </c>
      <c r="Y242" t="s">
        <v>316</v>
      </c>
      <c r="Z242">
        <v>100</v>
      </c>
      <c r="AA242">
        <v>4360.49</v>
      </c>
      <c r="AB242" t="s">
        <v>316</v>
      </c>
      <c r="AC242">
        <v>8063.8090000000002</v>
      </c>
      <c r="AD242" t="s">
        <v>524</v>
      </c>
      <c r="AG242" t="s">
        <v>313</v>
      </c>
      <c r="AH242">
        <v>2680.413</v>
      </c>
      <c r="AI242" t="s">
        <v>600</v>
      </c>
      <c r="AL242" t="s">
        <v>313</v>
      </c>
      <c r="AM242">
        <v>4504.5590000000002</v>
      </c>
      <c r="AN242" t="s">
        <v>319</v>
      </c>
      <c r="AQ242" t="s">
        <v>313</v>
      </c>
      <c r="AR242">
        <v>5478.8980000000001</v>
      </c>
      <c r="AS242" t="s">
        <v>616</v>
      </c>
      <c r="AV242" t="s">
        <v>313</v>
      </c>
      <c r="AW242">
        <v>5405.53</v>
      </c>
      <c r="AX242" t="s">
        <v>306</v>
      </c>
      <c r="BA242" t="s">
        <v>313</v>
      </c>
      <c r="BB242">
        <v>1223.125</v>
      </c>
      <c r="BC242" t="s">
        <v>322</v>
      </c>
      <c r="BF242" t="s">
        <v>313</v>
      </c>
      <c r="BG242">
        <v>60.651000000000003</v>
      </c>
      <c r="BH242" t="s">
        <v>1128</v>
      </c>
      <c r="BK242" t="s">
        <v>313</v>
      </c>
      <c r="BL242">
        <v>6176.9440000000004</v>
      </c>
      <c r="BM242" t="s">
        <v>540</v>
      </c>
      <c r="BP242" t="s">
        <v>313</v>
      </c>
      <c r="BQ242">
        <v>7115.8810000000003</v>
      </c>
      <c r="BR242" t="s">
        <v>374</v>
      </c>
      <c r="BU242" t="s">
        <v>313</v>
      </c>
      <c r="BV242">
        <v>6324.2430000000004</v>
      </c>
      <c r="BW242" t="s">
        <v>541</v>
      </c>
      <c r="BZ242" t="s">
        <v>313</v>
      </c>
      <c r="CA242">
        <v>1747.7819999999999</v>
      </c>
      <c r="CB242" t="s">
        <v>561</v>
      </c>
      <c r="CE242" t="s">
        <v>313</v>
      </c>
      <c r="CF242">
        <v>434.71499999999997</v>
      </c>
      <c r="CG242" t="s">
        <v>328</v>
      </c>
      <c r="CJ242" t="s">
        <v>313</v>
      </c>
      <c r="CK242">
        <v>6003.9359999999997</v>
      </c>
      <c r="CL242" t="s">
        <v>328</v>
      </c>
      <c r="CO242" t="s">
        <v>313</v>
      </c>
      <c r="CP242">
        <v>1915.277</v>
      </c>
      <c r="CQ242" t="s">
        <v>664</v>
      </c>
      <c r="CT242" t="s">
        <v>313</v>
      </c>
      <c r="CU242">
        <v>2330.1460000000002</v>
      </c>
      <c r="CV242" t="s">
        <v>313</v>
      </c>
      <c r="CY242" t="s">
        <v>313</v>
      </c>
      <c r="CZ242">
        <v>6629.8040000000001</v>
      </c>
      <c r="DA242" t="s">
        <v>313</v>
      </c>
      <c r="DD242" t="s">
        <v>313</v>
      </c>
      <c r="DE242">
        <v>0</v>
      </c>
      <c r="DF242" t="s">
        <v>603</v>
      </c>
      <c r="DG242">
        <v>99.998999999999995</v>
      </c>
      <c r="DH242">
        <v>4360.4629999999997</v>
      </c>
      <c r="DI242" t="s">
        <v>603</v>
      </c>
      <c r="DJ242">
        <v>7012.5079999999998</v>
      </c>
      <c r="DK242" t="s">
        <v>341</v>
      </c>
      <c r="DN242" t="s">
        <v>313</v>
      </c>
      <c r="DO242">
        <v>850.64800000000002</v>
      </c>
      <c r="DP242" t="s">
        <v>306</v>
      </c>
      <c r="DS242" t="s">
        <v>313</v>
      </c>
      <c r="DT242">
        <v>0</v>
      </c>
      <c r="DU242" t="s">
        <v>332</v>
      </c>
      <c r="DV242">
        <v>100</v>
      </c>
      <c r="DW242">
        <v>4360.49</v>
      </c>
      <c r="DX242" t="s">
        <v>332</v>
      </c>
      <c r="DY242">
        <v>6692.7290000000003</v>
      </c>
      <c r="DZ242" t="s">
        <v>328</v>
      </c>
      <c r="EC242" t="s">
        <v>313</v>
      </c>
      <c r="ED242">
        <v>12093.806</v>
      </c>
      <c r="EE242" t="s">
        <v>306</v>
      </c>
      <c r="EH242" t="s">
        <v>313</v>
      </c>
      <c r="EI242">
        <v>48.826999999999998</v>
      </c>
      <c r="EJ242" t="s">
        <v>333</v>
      </c>
      <c r="EM242" t="s">
        <v>313</v>
      </c>
      <c r="EN242">
        <v>6620.9549999999999</v>
      </c>
      <c r="EO242" t="s">
        <v>494</v>
      </c>
      <c r="ER242" t="s">
        <v>313</v>
      </c>
      <c r="ES242">
        <v>4876.4960000000001</v>
      </c>
      <c r="ET242" t="s">
        <v>313</v>
      </c>
      <c r="EW242" t="s">
        <v>313</v>
      </c>
      <c r="EX242">
        <v>6796.4120000000003</v>
      </c>
      <c r="EY242" t="s">
        <v>313</v>
      </c>
      <c r="FB242" t="s">
        <v>313</v>
      </c>
      <c r="FC242">
        <v>5517.4830000000002</v>
      </c>
      <c r="FD242" t="s">
        <v>306</v>
      </c>
      <c r="FG242" t="s">
        <v>313</v>
      </c>
      <c r="FH242">
        <v>11249.762000000001</v>
      </c>
      <c r="FI242" t="s">
        <v>328</v>
      </c>
      <c r="FL242" t="s">
        <v>313</v>
      </c>
      <c r="FM242">
        <v>2362.8939999999998</v>
      </c>
      <c r="FN242" t="s">
        <v>328</v>
      </c>
      <c r="FQ242" t="s">
        <v>313</v>
      </c>
      <c r="FR242">
        <v>988.56399999999996</v>
      </c>
      <c r="FS242" t="s">
        <v>321</v>
      </c>
      <c r="FV242" t="s">
        <v>313</v>
      </c>
      <c r="FW242">
        <v>2072.085</v>
      </c>
      <c r="FX242" t="s">
        <v>328</v>
      </c>
      <c r="GA242" t="s">
        <v>313</v>
      </c>
      <c r="GB242">
        <v>6338.1850000000004</v>
      </c>
      <c r="GC242" t="s">
        <v>529</v>
      </c>
      <c r="GF242" t="s">
        <v>313</v>
      </c>
      <c r="GG242">
        <v>6237.6379999999999</v>
      </c>
      <c r="GH242" t="s">
        <v>328</v>
      </c>
      <c r="GK242" t="s">
        <v>313</v>
      </c>
      <c r="GL242">
        <v>5426.4009999999998</v>
      </c>
      <c r="GM242" t="s">
        <v>416</v>
      </c>
      <c r="GP242" t="s">
        <v>313</v>
      </c>
      <c r="GQ242">
        <v>6406.7110000000002</v>
      </c>
      <c r="GR242" t="s">
        <v>685</v>
      </c>
      <c r="GU242" t="s">
        <v>313</v>
      </c>
      <c r="GV242">
        <v>8.9969999999999999</v>
      </c>
      <c r="GW242" t="s">
        <v>313</v>
      </c>
      <c r="GZ242" t="s">
        <v>313</v>
      </c>
      <c r="HA242">
        <v>13575.761</v>
      </c>
      <c r="HB242" t="s">
        <v>339</v>
      </c>
      <c r="HE242" t="s">
        <v>313</v>
      </c>
      <c r="HF242">
        <v>2830.451</v>
      </c>
      <c r="HG242" t="s">
        <v>328</v>
      </c>
      <c r="HJ242" t="s">
        <v>313</v>
      </c>
      <c r="HK242">
        <v>6712.9120000000003</v>
      </c>
      <c r="HL242" t="s">
        <v>328</v>
      </c>
      <c r="HO242" t="s">
        <v>313</v>
      </c>
      <c r="HP242">
        <v>99.646000000000001</v>
      </c>
      <c r="HQ242" t="s">
        <v>328</v>
      </c>
      <c r="HT242" t="s">
        <v>313</v>
      </c>
      <c r="HU242">
        <v>22497.964</v>
      </c>
      <c r="HV242" t="s">
        <v>340</v>
      </c>
      <c r="HY242" t="s">
        <v>313</v>
      </c>
      <c r="HZ242">
        <v>1616.463</v>
      </c>
      <c r="IA242" t="s">
        <v>531</v>
      </c>
      <c r="ID242" t="s">
        <v>313</v>
      </c>
      <c r="IE242">
        <v>7220.7449999999999</v>
      </c>
      <c r="IF242" t="s">
        <v>306</v>
      </c>
      <c r="II242" t="s">
        <v>313</v>
      </c>
      <c r="IJ242">
        <v>434.71499999999997</v>
      </c>
      <c r="IK242" t="s">
        <v>2332</v>
      </c>
      <c r="IN242" t="s">
        <v>313</v>
      </c>
    </row>
    <row r="243" spans="1:248">
      <c r="A243">
        <v>245</v>
      </c>
      <c r="B243" t="s">
        <v>1876</v>
      </c>
      <c r="C243" t="s">
        <v>1877</v>
      </c>
      <c r="D243" t="s">
        <v>491</v>
      </c>
      <c r="E243" t="s">
        <v>1878</v>
      </c>
      <c r="F243" t="s">
        <v>1879</v>
      </c>
      <c r="G243" t="s">
        <v>522</v>
      </c>
      <c r="H243" t="s">
        <v>1693</v>
      </c>
      <c r="I243" t="s">
        <v>1880</v>
      </c>
      <c r="J243" t="s">
        <v>313</v>
      </c>
      <c r="K243" t="s">
        <v>313</v>
      </c>
      <c r="L243" t="s">
        <v>313</v>
      </c>
      <c r="M243">
        <v>241</v>
      </c>
      <c r="N243">
        <v>14071.361000000001</v>
      </c>
      <c r="O243" t="s">
        <v>314</v>
      </c>
      <c r="R243" t="s">
        <v>313</v>
      </c>
      <c r="S243">
        <v>232.85300000000001</v>
      </c>
      <c r="T243" t="s">
        <v>503</v>
      </c>
      <c r="W243" t="s">
        <v>313</v>
      </c>
      <c r="X243">
        <v>0</v>
      </c>
      <c r="Y243" t="s">
        <v>316</v>
      </c>
      <c r="Z243">
        <v>100</v>
      </c>
      <c r="AA243">
        <v>4762.866</v>
      </c>
      <c r="AB243" t="s">
        <v>316</v>
      </c>
      <c r="AC243">
        <v>8222.3989999999994</v>
      </c>
      <c r="AD243" t="s">
        <v>524</v>
      </c>
      <c r="AG243" t="s">
        <v>313</v>
      </c>
      <c r="AH243">
        <v>2329.2750000000001</v>
      </c>
      <c r="AI243" t="s">
        <v>600</v>
      </c>
      <c r="AL243" t="s">
        <v>313</v>
      </c>
      <c r="AM243">
        <v>4158.1779999999999</v>
      </c>
      <c r="AN243" t="s">
        <v>319</v>
      </c>
      <c r="AQ243" t="s">
        <v>313</v>
      </c>
      <c r="AR243">
        <v>4965.759</v>
      </c>
      <c r="AS243" t="s">
        <v>616</v>
      </c>
      <c r="AV243" t="s">
        <v>313</v>
      </c>
      <c r="AW243">
        <v>4845.6629999999996</v>
      </c>
      <c r="AX243" t="s">
        <v>306</v>
      </c>
      <c r="BA243" t="s">
        <v>313</v>
      </c>
      <c r="BB243">
        <v>1094.095</v>
      </c>
      <c r="BC243" t="s">
        <v>322</v>
      </c>
      <c r="BF243" t="s">
        <v>313</v>
      </c>
      <c r="BG243">
        <v>191.964</v>
      </c>
      <c r="BH243" t="s">
        <v>1881</v>
      </c>
      <c r="BK243" t="s">
        <v>313</v>
      </c>
      <c r="BL243">
        <v>5626.6049999999996</v>
      </c>
      <c r="BM243" t="s">
        <v>540</v>
      </c>
      <c r="BP243" t="s">
        <v>313</v>
      </c>
      <c r="BQ243">
        <v>6639.9719999999998</v>
      </c>
      <c r="BR243" t="s">
        <v>374</v>
      </c>
      <c r="BU243" t="s">
        <v>313</v>
      </c>
      <c r="BV243">
        <v>5765.6750000000002</v>
      </c>
      <c r="BW243" t="s">
        <v>541</v>
      </c>
      <c r="BZ243" t="s">
        <v>313</v>
      </c>
      <c r="CA243">
        <v>1643.0329999999999</v>
      </c>
      <c r="CB243" t="s">
        <v>561</v>
      </c>
      <c r="CE243" t="s">
        <v>313</v>
      </c>
      <c r="CF243">
        <v>956.81899999999996</v>
      </c>
      <c r="CG243" t="s">
        <v>328</v>
      </c>
      <c r="CJ243" t="s">
        <v>313</v>
      </c>
      <c r="CK243">
        <v>5447.1059999999998</v>
      </c>
      <c r="CL243" t="s">
        <v>328</v>
      </c>
      <c r="CO243" t="s">
        <v>313</v>
      </c>
      <c r="CP243">
        <v>1972.008</v>
      </c>
      <c r="CQ243" t="s">
        <v>664</v>
      </c>
      <c r="CT243" t="s">
        <v>313</v>
      </c>
      <c r="CU243">
        <v>2844.011</v>
      </c>
      <c r="CV243" t="s">
        <v>313</v>
      </c>
      <c r="CY243" t="s">
        <v>313</v>
      </c>
      <c r="CZ243">
        <v>6153.7939999999999</v>
      </c>
      <c r="DA243" t="s">
        <v>313</v>
      </c>
      <c r="DD243" t="s">
        <v>313</v>
      </c>
      <c r="DE243">
        <v>0</v>
      </c>
      <c r="DF243" t="s">
        <v>603</v>
      </c>
      <c r="DG243">
        <v>99.998999999999995</v>
      </c>
      <c r="DH243">
        <v>4762.8360000000002</v>
      </c>
      <c r="DI243" t="s">
        <v>603</v>
      </c>
      <c r="DJ243">
        <v>6533.27</v>
      </c>
      <c r="DK243" t="s">
        <v>341</v>
      </c>
      <c r="DN243" t="s">
        <v>313</v>
      </c>
      <c r="DO243">
        <v>1411.097</v>
      </c>
      <c r="DP243" t="s">
        <v>306</v>
      </c>
      <c r="DS243" t="s">
        <v>313</v>
      </c>
      <c r="DT243">
        <v>0</v>
      </c>
      <c r="DU243" t="s">
        <v>332</v>
      </c>
      <c r="DV243">
        <v>100</v>
      </c>
      <c r="DW243">
        <v>4762.866</v>
      </c>
      <c r="DX243" t="s">
        <v>332</v>
      </c>
      <c r="DY243">
        <v>6190.2169999999996</v>
      </c>
      <c r="DZ243" t="s">
        <v>328</v>
      </c>
      <c r="EC243" t="s">
        <v>313</v>
      </c>
      <c r="ED243">
        <v>11616.232</v>
      </c>
      <c r="EE243" t="s">
        <v>306</v>
      </c>
      <c r="EH243" t="s">
        <v>313</v>
      </c>
      <c r="EI243">
        <v>248.85400000000001</v>
      </c>
      <c r="EJ243" t="s">
        <v>333</v>
      </c>
      <c r="EM243" t="s">
        <v>313</v>
      </c>
      <c r="EN243">
        <v>6066.1679999999997</v>
      </c>
      <c r="EO243" t="s">
        <v>494</v>
      </c>
      <c r="ER243" t="s">
        <v>313</v>
      </c>
      <c r="ES243">
        <v>4413.817</v>
      </c>
      <c r="ET243" t="s">
        <v>313</v>
      </c>
      <c r="EW243" t="s">
        <v>313</v>
      </c>
      <c r="EX243">
        <v>6306.7150000000001</v>
      </c>
      <c r="EY243" t="s">
        <v>313</v>
      </c>
      <c r="FB243" t="s">
        <v>313</v>
      </c>
      <c r="FC243">
        <v>5692.3429999999998</v>
      </c>
      <c r="FD243" t="s">
        <v>306</v>
      </c>
      <c r="FG243" t="s">
        <v>313</v>
      </c>
      <c r="FH243">
        <v>10753.924999999999</v>
      </c>
      <c r="FI243" t="s">
        <v>328</v>
      </c>
      <c r="FL243" t="s">
        <v>313</v>
      </c>
      <c r="FM243">
        <v>2327.8989999999999</v>
      </c>
      <c r="FN243" t="s">
        <v>328</v>
      </c>
      <c r="FQ243" t="s">
        <v>313</v>
      </c>
      <c r="FR243">
        <v>699.42600000000004</v>
      </c>
      <c r="FS243" t="s">
        <v>321</v>
      </c>
      <c r="FV243" t="s">
        <v>313</v>
      </c>
      <c r="FW243">
        <v>2029.2260000000001</v>
      </c>
      <c r="FX243" t="s">
        <v>328</v>
      </c>
      <c r="GA243" t="s">
        <v>313</v>
      </c>
      <c r="GB243">
        <v>5791.6580000000004</v>
      </c>
      <c r="GC243" t="s">
        <v>529</v>
      </c>
      <c r="GF243" t="s">
        <v>313</v>
      </c>
      <c r="GG243">
        <v>5773.3289999999997</v>
      </c>
      <c r="GH243" t="s">
        <v>328</v>
      </c>
      <c r="GK243" t="s">
        <v>313</v>
      </c>
      <c r="GL243">
        <v>5130.9769999999999</v>
      </c>
      <c r="GM243" t="s">
        <v>416</v>
      </c>
      <c r="GP243" t="s">
        <v>313</v>
      </c>
      <c r="GQ243">
        <v>5962.3879999999999</v>
      </c>
      <c r="GR243" t="s">
        <v>685</v>
      </c>
      <c r="GU243" t="s">
        <v>313</v>
      </c>
      <c r="GV243">
        <v>100.114</v>
      </c>
      <c r="GW243" t="s">
        <v>313</v>
      </c>
      <c r="GZ243" t="s">
        <v>313</v>
      </c>
      <c r="HA243">
        <v>13939.09</v>
      </c>
      <c r="HB243" t="s">
        <v>339</v>
      </c>
      <c r="HE243" t="s">
        <v>313</v>
      </c>
      <c r="HF243">
        <v>2709.9690000000001</v>
      </c>
      <c r="HG243" t="s">
        <v>328</v>
      </c>
      <c r="HJ243" t="s">
        <v>313</v>
      </c>
      <c r="HK243">
        <v>6238.0659999999998</v>
      </c>
      <c r="HL243" t="s">
        <v>328</v>
      </c>
      <c r="HO243" t="s">
        <v>313</v>
      </c>
      <c r="HP243">
        <v>655.03599999999994</v>
      </c>
      <c r="HQ243" t="s">
        <v>328</v>
      </c>
      <c r="HT243" t="s">
        <v>313</v>
      </c>
      <c r="HU243">
        <v>21946.072</v>
      </c>
      <c r="HV243" t="s">
        <v>340</v>
      </c>
      <c r="HY243" t="s">
        <v>313</v>
      </c>
      <c r="HZ243">
        <v>1689.298</v>
      </c>
      <c r="IA243" t="s">
        <v>531</v>
      </c>
      <c r="ID243" t="s">
        <v>313</v>
      </c>
      <c r="IE243">
        <v>6727.6009999999997</v>
      </c>
      <c r="IF243" t="s">
        <v>306</v>
      </c>
      <c r="II243" t="s">
        <v>313</v>
      </c>
      <c r="IJ243">
        <v>570.28700000000003</v>
      </c>
      <c r="IK243" t="s">
        <v>2332</v>
      </c>
      <c r="IN243" t="s">
        <v>313</v>
      </c>
    </row>
    <row r="244" spans="1:248">
      <c r="A244">
        <v>260</v>
      </c>
      <c r="B244" t="s">
        <v>1882</v>
      </c>
      <c r="C244" t="s">
        <v>1883</v>
      </c>
      <c r="D244" t="s">
        <v>942</v>
      </c>
      <c r="E244" t="s">
        <v>1884</v>
      </c>
      <c r="F244" t="s">
        <v>1885</v>
      </c>
      <c r="G244" t="s">
        <v>522</v>
      </c>
      <c r="H244" t="s">
        <v>1768</v>
      </c>
      <c r="I244" t="s">
        <v>1886</v>
      </c>
      <c r="J244" t="s">
        <v>313</v>
      </c>
      <c r="K244" t="s">
        <v>313</v>
      </c>
      <c r="L244" t="s">
        <v>313</v>
      </c>
      <c r="M244">
        <v>242</v>
      </c>
      <c r="N244">
        <v>7172.5749999999998</v>
      </c>
      <c r="O244" t="s">
        <v>314</v>
      </c>
      <c r="R244" t="s">
        <v>313</v>
      </c>
      <c r="S244">
        <v>6050.3829999999998</v>
      </c>
      <c r="T244" t="s">
        <v>315</v>
      </c>
      <c r="W244" t="s">
        <v>313</v>
      </c>
      <c r="X244">
        <v>0</v>
      </c>
      <c r="Y244" t="s">
        <v>316</v>
      </c>
      <c r="Z244">
        <v>100</v>
      </c>
      <c r="AA244">
        <v>1022.904</v>
      </c>
      <c r="AB244" t="s">
        <v>316</v>
      </c>
      <c r="AC244">
        <v>5220.8599999999997</v>
      </c>
      <c r="AD244" t="s">
        <v>317</v>
      </c>
      <c r="AG244" t="s">
        <v>313</v>
      </c>
      <c r="AH244">
        <v>1146.8309999999999</v>
      </c>
      <c r="AI244" t="s">
        <v>318</v>
      </c>
      <c r="AL244" t="s">
        <v>313</v>
      </c>
      <c r="AM244">
        <v>2470.241</v>
      </c>
      <c r="AN244" t="s">
        <v>372</v>
      </c>
      <c r="AQ244" t="s">
        <v>313</v>
      </c>
      <c r="AR244">
        <v>5105.8230000000003</v>
      </c>
      <c r="AS244" t="s">
        <v>320</v>
      </c>
      <c r="AV244" t="s">
        <v>313</v>
      </c>
      <c r="AW244">
        <v>4014.7280000000001</v>
      </c>
      <c r="AX244" t="s">
        <v>341</v>
      </c>
      <c r="BA244" t="s">
        <v>313</v>
      </c>
      <c r="BB244">
        <v>236.85900000000001</v>
      </c>
      <c r="BC244" t="s">
        <v>322</v>
      </c>
      <c r="BF244" t="s">
        <v>313</v>
      </c>
      <c r="BG244">
        <v>1330.105</v>
      </c>
      <c r="BH244" t="s">
        <v>1028</v>
      </c>
      <c r="BK244" t="s">
        <v>313</v>
      </c>
      <c r="BL244">
        <v>3445.6550000000002</v>
      </c>
      <c r="BM244" t="s">
        <v>324</v>
      </c>
      <c r="BP244" t="s">
        <v>313</v>
      </c>
      <c r="BQ244">
        <v>5381.1790000000001</v>
      </c>
      <c r="BR244" t="s">
        <v>374</v>
      </c>
      <c r="BU244" t="s">
        <v>313</v>
      </c>
      <c r="BV244">
        <v>4464.6030000000001</v>
      </c>
      <c r="BW244" t="s">
        <v>618</v>
      </c>
      <c r="BZ244" t="s">
        <v>313</v>
      </c>
      <c r="CA244">
        <v>1039.654</v>
      </c>
      <c r="CB244" t="s">
        <v>1029</v>
      </c>
      <c r="CE244" t="s">
        <v>313</v>
      </c>
      <c r="CF244">
        <v>63.197000000000003</v>
      </c>
      <c r="CG244" t="s">
        <v>328</v>
      </c>
      <c r="CJ244" t="s">
        <v>313</v>
      </c>
      <c r="CK244">
        <v>4194.6450000000004</v>
      </c>
      <c r="CL244" t="s">
        <v>328</v>
      </c>
      <c r="CO244" t="s">
        <v>313</v>
      </c>
      <c r="CP244">
        <v>2912.5</v>
      </c>
      <c r="CQ244" t="s">
        <v>329</v>
      </c>
      <c r="CT244" t="s">
        <v>313</v>
      </c>
      <c r="CU244">
        <v>3375.28</v>
      </c>
      <c r="CV244" t="s">
        <v>313</v>
      </c>
      <c r="CY244" t="s">
        <v>313</v>
      </c>
      <c r="CZ244">
        <v>4785.4359999999997</v>
      </c>
      <c r="DA244" t="s">
        <v>313</v>
      </c>
      <c r="DD244" t="s">
        <v>313</v>
      </c>
      <c r="DE244">
        <v>9.4049999999999994</v>
      </c>
      <c r="DF244" t="s">
        <v>347</v>
      </c>
      <c r="DI244" t="s">
        <v>313</v>
      </c>
      <c r="DJ244">
        <v>5415.6660000000002</v>
      </c>
      <c r="DK244" t="s">
        <v>341</v>
      </c>
      <c r="DN244" t="s">
        <v>313</v>
      </c>
      <c r="DO244">
        <v>1032.617</v>
      </c>
      <c r="DP244" t="s">
        <v>375</v>
      </c>
      <c r="DS244" t="s">
        <v>313</v>
      </c>
      <c r="DT244">
        <v>0</v>
      </c>
      <c r="DU244" t="s">
        <v>332</v>
      </c>
      <c r="DV244">
        <v>100</v>
      </c>
      <c r="DW244">
        <v>1022.904</v>
      </c>
      <c r="DX244" t="s">
        <v>332</v>
      </c>
      <c r="DY244">
        <v>4674.902</v>
      </c>
      <c r="DZ244" t="s">
        <v>328</v>
      </c>
      <c r="EC244" t="s">
        <v>313</v>
      </c>
      <c r="ED244">
        <v>1471.7</v>
      </c>
      <c r="EE244" t="s">
        <v>306</v>
      </c>
      <c r="EH244" t="s">
        <v>313</v>
      </c>
      <c r="EI244">
        <v>23.202999999999999</v>
      </c>
      <c r="EJ244" t="s">
        <v>333</v>
      </c>
      <c r="EM244" t="s">
        <v>313</v>
      </c>
      <c r="EN244">
        <v>4385.1099999999997</v>
      </c>
      <c r="EO244" t="s">
        <v>1573</v>
      </c>
      <c r="ER244" t="s">
        <v>313</v>
      </c>
      <c r="ES244">
        <v>3773.826</v>
      </c>
      <c r="ET244" t="s">
        <v>313</v>
      </c>
      <c r="EW244" t="s">
        <v>313</v>
      </c>
      <c r="EX244">
        <v>5373.1670000000004</v>
      </c>
      <c r="EY244" t="s">
        <v>313</v>
      </c>
      <c r="FB244" t="s">
        <v>313</v>
      </c>
      <c r="FC244">
        <v>3921.5430000000001</v>
      </c>
      <c r="FD244" t="s">
        <v>376</v>
      </c>
      <c r="FG244" t="s">
        <v>313</v>
      </c>
      <c r="FH244">
        <v>3585.7869999999998</v>
      </c>
      <c r="FI244" t="s">
        <v>328</v>
      </c>
      <c r="FL244" t="s">
        <v>313</v>
      </c>
      <c r="FM244">
        <v>5002.1880000000001</v>
      </c>
      <c r="FN244" t="s">
        <v>328</v>
      </c>
      <c r="FQ244" t="s">
        <v>313</v>
      </c>
      <c r="FR244">
        <v>6044.5739999999996</v>
      </c>
      <c r="FS244" t="s">
        <v>306</v>
      </c>
      <c r="FV244" t="s">
        <v>313</v>
      </c>
      <c r="FW244">
        <v>1178.816</v>
      </c>
      <c r="FX244" t="s">
        <v>328</v>
      </c>
      <c r="GA244" t="s">
        <v>313</v>
      </c>
      <c r="GB244">
        <v>3595.404</v>
      </c>
      <c r="GC244" t="s">
        <v>336</v>
      </c>
      <c r="GF244" t="s">
        <v>313</v>
      </c>
      <c r="GG244">
        <v>7868.9480000000003</v>
      </c>
      <c r="GH244" t="s">
        <v>328</v>
      </c>
      <c r="GK244" t="s">
        <v>313</v>
      </c>
      <c r="GL244">
        <v>1203.877</v>
      </c>
      <c r="GM244" t="s">
        <v>337</v>
      </c>
      <c r="GP244" t="s">
        <v>313</v>
      </c>
      <c r="GQ244">
        <v>5355.076</v>
      </c>
      <c r="GR244" t="s">
        <v>502</v>
      </c>
      <c r="GU244" t="s">
        <v>313</v>
      </c>
      <c r="GV244">
        <v>948.54300000000001</v>
      </c>
      <c r="GW244" t="s">
        <v>313</v>
      </c>
      <c r="GZ244" t="s">
        <v>313</v>
      </c>
      <c r="HA244">
        <v>21120.733</v>
      </c>
      <c r="HB244" t="s">
        <v>339</v>
      </c>
      <c r="HE244" t="s">
        <v>313</v>
      </c>
      <c r="HF244">
        <v>786.92499999999995</v>
      </c>
      <c r="HG244" t="s">
        <v>328</v>
      </c>
      <c r="HJ244" t="s">
        <v>313</v>
      </c>
      <c r="HK244">
        <v>5516.7219999999998</v>
      </c>
      <c r="HL244" t="s">
        <v>328</v>
      </c>
      <c r="HO244" t="s">
        <v>313</v>
      </c>
      <c r="HP244">
        <v>0</v>
      </c>
      <c r="HQ244" t="s">
        <v>328</v>
      </c>
      <c r="HR244">
        <v>100</v>
      </c>
      <c r="HS244">
        <v>1022.904</v>
      </c>
      <c r="HT244" t="s">
        <v>328</v>
      </c>
      <c r="HU244">
        <v>11243.467000000001</v>
      </c>
      <c r="HV244" t="s">
        <v>340</v>
      </c>
      <c r="HY244" t="s">
        <v>313</v>
      </c>
      <c r="HZ244">
        <v>1525.4079999999999</v>
      </c>
      <c r="IA244" t="s">
        <v>327</v>
      </c>
      <c r="ID244" t="s">
        <v>313</v>
      </c>
      <c r="IE244">
        <v>1202.883</v>
      </c>
      <c r="IF244" t="s">
        <v>306</v>
      </c>
      <c r="II244" t="s">
        <v>313</v>
      </c>
      <c r="IJ244">
        <v>10</v>
      </c>
      <c r="IK244" t="s">
        <v>2332</v>
      </c>
      <c r="IN244" t="s">
        <v>313</v>
      </c>
    </row>
    <row r="245" spans="1:248">
      <c r="A245">
        <v>238</v>
      </c>
      <c r="B245" t="s">
        <v>1887</v>
      </c>
      <c r="C245" t="s">
        <v>1888</v>
      </c>
      <c r="D245" t="s">
        <v>1889</v>
      </c>
      <c r="E245" t="s">
        <v>1890</v>
      </c>
      <c r="F245" t="s">
        <v>1891</v>
      </c>
      <c r="G245" t="s">
        <v>311</v>
      </c>
      <c r="H245" t="s">
        <v>654</v>
      </c>
      <c r="I245" t="s">
        <v>313</v>
      </c>
      <c r="J245" t="s">
        <v>313</v>
      </c>
      <c r="K245" t="s">
        <v>346</v>
      </c>
      <c r="L245" t="s">
        <v>346</v>
      </c>
      <c r="M245">
        <v>243</v>
      </c>
      <c r="N245">
        <v>12580.547</v>
      </c>
      <c r="O245" t="s">
        <v>314</v>
      </c>
      <c r="R245" t="s">
        <v>313</v>
      </c>
      <c r="S245">
        <v>370.29599999999999</v>
      </c>
      <c r="T245" t="s">
        <v>471</v>
      </c>
      <c r="W245" t="s">
        <v>313</v>
      </c>
      <c r="X245">
        <v>0</v>
      </c>
      <c r="Y245" t="s">
        <v>316</v>
      </c>
      <c r="Z245">
        <v>100</v>
      </c>
      <c r="AA245">
        <v>55210.892999999996</v>
      </c>
      <c r="AB245" t="s">
        <v>316</v>
      </c>
      <c r="AC245">
        <v>7461.7629999999999</v>
      </c>
      <c r="AD245" t="s">
        <v>317</v>
      </c>
      <c r="AG245" t="s">
        <v>313</v>
      </c>
      <c r="AH245">
        <v>3121.7750000000001</v>
      </c>
      <c r="AI245" t="s">
        <v>600</v>
      </c>
      <c r="AL245" t="s">
        <v>313</v>
      </c>
      <c r="AM245">
        <v>1497.0419999999999</v>
      </c>
      <c r="AN245" t="s">
        <v>319</v>
      </c>
      <c r="AQ245" t="s">
        <v>313</v>
      </c>
      <c r="AR245">
        <v>78.337000000000003</v>
      </c>
      <c r="AS245" t="s">
        <v>616</v>
      </c>
      <c r="AV245" t="s">
        <v>313</v>
      </c>
      <c r="AW245">
        <v>1779.8209999999999</v>
      </c>
      <c r="AX245" t="s">
        <v>306</v>
      </c>
      <c r="BA245" t="s">
        <v>313</v>
      </c>
      <c r="BB245">
        <v>463.65800000000002</v>
      </c>
      <c r="BC245" t="s">
        <v>322</v>
      </c>
      <c r="BF245" t="s">
        <v>313</v>
      </c>
      <c r="BG245">
        <v>257.45</v>
      </c>
      <c r="BH245" t="s">
        <v>1370</v>
      </c>
      <c r="BK245" t="s">
        <v>313</v>
      </c>
      <c r="BL245">
        <v>1308.7249999999999</v>
      </c>
      <c r="BM245" t="s">
        <v>662</v>
      </c>
      <c r="BP245" t="s">
        <v>313</v>
      </c>
      <c r="BQ245">
        <v>5572.5540000000001</v>
      </c>
      <c r="BR245" t="s">
        <v>374</v>
      </c>
      <c r="BU245" t="s">
        <v>313</v>
      </c>
      <c r="BV245">
        <v>1548.0830000000001</v>
      </c>
      <c r="BW245" t="s">
        <v>663</v>
      </c>
      <c r="BZ245" t="s">
        <v>313</v>
      </c>
      <c r="CA245">
        <v>761.33900000000006</v>
      </c>
      <c r="CB245" t="s">
        <v>841</v>
      </c>
      <c r="CE245" t="s">
        <v>313</v>
      </c>
      <c r="CF245">
        <v>464.04899999999998</v>
      </c>
      <c r="CG245" t="s">
        <v>328</v>
      </c>
      <c r="CJ245" t="s">
        <v>313</v>
      </c>
      <c r="CK245">
        <v>2676.0590000000002</v>
      </c>
      <c r="CL245" t="s">
        <v>328</v>
      </c>
      <c r="CO245" t="s">
        <v>313</v>
      </c>
      <c r="CP245">
        <v>1430.548</v>
      </c>
      <c r="CQ245" t="s">
        <v>842</v>
      </c>
      <c r="CT245" t="s">
        <v>313</v>
      </c>
      <c r="CU245">
        <v>1543.877</v>
      </c>
      <c r="CV245" t="s">
        <v>313</v>
      </c>
      <c r="CY245" t="s">
        <v>313</v>
      </c>
      <c r="CZ245">
        <v>5216.6899999999996</v>
      </c>
      <c r="DA245" t="s">
        <v>313</v>
      </c>
      <c r="DD245" t="s">
        <v>313</v>
      </c>
      <c r="DE245">
        <v>359.35</v>
      </c>
      <c r="DF245" t="s">
        <v>347</v>
      </c>
      <c r="DI245" t="s">
        <v>313</v>
      </c>
      <c r="DJ245">
        <v>5447</v>
      </c>
      <c r="DK245" t="s">
        <v>341</v>
      </c>
      <c r="DN245" t="s">
        <v>313</v>
      </c>
      <c r="DO245">
        <v>162.839</v>
      </c>
      <c r="DP245" t="s">
        <v>418</v>
      </c>
      <c r="DS245" t="s">
        <v>313</v>
      </c>
      <c r="DT245">
        <v>0</v>
      </c>
      <c r="DU245" t="s">
        <v>332</v>
      </c>
      <c r="DV245">
        <v>99.391000000000005</v>
      </c>
      <c r="DW245">
        <v>54874.686000000002</v>
      </c>
      <c r="DX245" t="s">
        <v>332</v>
      </c>
      <c r="DY245">
        <v>4508.4139999999998</v>
      </c>
      <c r="DZ245" t="s">
        <v>328</v>
      </c>
      <c r="EC245" t="s">
        <v>313</v>
      </c>
      <c r="ED245">
        <v>8152.24</v>
      </c>
      <c r="EE245" t="s">
        <v>306</v>
      </c>
      <c r="EH245" t="s">
        <v>313</v>
      </c>
      <c r="EI245">
        <v>367.214</v>
      </c>
      <c r="EJ245" t="s">
        <v>333</v>
      </c>
      <c r="EM245" t="s">
        <v>313</v>
      </c>
      <c r="EN245">
        <v>1405.5989999999999</v>
      </c>
      <c r="EO245" t="s">
        <v>494</v>
      </c>
      <c r="ER245" t="s">
        <v>313</v>
      </c>
      <c r="ES245">
        <v>302.149</v>
      </c>
      <c r="ET245" t="s">
        <v>313</v>
      </c>
      <c r="EW245" t="s">
        <v>313</v>
      </c>
      <c r="EX245">
        <v>5118.3580000000002</v>
      </c>
      <c r="EY245" t="s">
        <v>313</v>
      </c>
      <c r="FB245" t="s">
        <v>313</v>
      </c>
      <c r="FC245">
        <v>4883.3549999999996</v>
      </c>
      <c r="FD245" t="s">
        <v>376</v>
      </c>
      <c r="FG245" t="s">
        <v>313</v>
      </c>
      <c r="FH245">
        <v>8314.5849999999991</v>
      </c>
      <c r="FI245" t="s">
        <v>328</v>
      </c>
      <c r="FL245" t="s">
        <v>313</v>
      </c>
      <c r="FM245">
        <v>156.756</v>
      </c>
      <c r="FN245" t="s">
        <v>328</v>
      </c>
      <c r="FQ245" t="s">
        <v>313</v>
      </c>
      <c r="FR245">
        <v>3302.25</v>
      </c>
      <c r="FS245" t="s">
        <v>458</v>
      </c>
      <c r="FV245" t="s">
        <v>313</v>
      </c>
      <c r="FW245">
        <v>200.9</v>
      </c>
      <c r="FX245" t="s">
        <v>328</v>
      </c>
      <c r="GA245" t="s">
        <v>313</v>
      </c>
      <c r="GB245">
        <v>1487.8</v>
      </c>
      <c r="GC245" t="s">
        <v>666</v>
      </c>
      <c r="GF245" t="s">
        <v>313</v>
      </c>
      <c r="GG245">
        <v>1075.867</v>
      </c>
      <c r="GH245" t="s">
        <v>328</v>
      </c>
      <c r="GK245" t="s">
        <v>313</v>
      </c>
      <c r="GL245">
        <v>5499.1170000000002</v>
      </c>
      <c r="GM245" t="s">
        <v>337</v>
      </c>
      <c r="GP245" t="s">
        <v>313</v>
      </c>
      <c r="GQ245">
        <v>1556.038</v>
      </c>
      <c r="GR245" t="s">
        <v>685</v>
      </c>
      <c r="GU245" t="s">
        <v>313</v>
      </c>
      <c r="GV245">
        <v>0</v>
      </c>
      <c r="GW245" t="s">
        <v>313</v>
      </c>
      <c r="GX245">
        <v>0</v>
      </c>
      <c r="GY245">
        <v>0</v>
      </c>
      <c r="GZ245" t="s">
        <v>313</v>
      </c>
      <c r="HA245">
        <v>18613.187999999998</v>
      </c>
      <c r="HB245" t="s">
        <v>339</v>
      </c>
      <c r="HE245" t="s">
        <v>313</v>
      </c>
      <c r="HF245">
        <v>1208.2719999999999</v>
      </c>
      <c r="HG245" t="s">
        <v>328</v>
      </c>
      <c r="HJ245" t="s">
        <v>313</v>
      </c>
      <c r="HK245">
        <v>5278.701</v>
      </c>
      <c r="HL245" t="s">
        <v>328</v>
      </c>
      <c r="HO245" t="s">
        <v>313</v>
      </c>
      <c r="HP245">
        <v>0</v>
      </c>
      <c r="HQ245" t="s">
        <v>328</v>
      </c>
      <c r="HR245">
        <v>100</v>
      </c>
      <c r="HS245">
        <v>55210.892</v>
      </c>
      <c r="HT245" t="s">
        <v>328</v>
      </c>
      <c r="HU245">
        <v>17571.577000000001</v>
      </c>
      <c r="HV245" t="s">
        <v>340</v>
      </c>
      <c r="HY245" t="s">
        <v>313</v>
      </c>
      <c r="HZ245">
        <v>4954.9080000000004</v>
      </c>
      <c r="IA245" t="s">
        <v>723</v>
      </c>
      <c r="ID245" t="s">
        <v>313</v>
      </c>
      <c r="IE245">
        <v>5307.8329999999996</v>
      </c>
      <c r="IF245" t="s">
        <v>306</v>
      </c>
      <c r="II245" t="s">
        <v>313</v>
      </c>
      <c r="IJ245">
        <v>0</v>
      </c>
      <c r="IK245" t="s">
        <v>2332</v>
      </c>
      <c r="IL245">
        <v>0</v>
      </c>
      <c r="IM245">
        <v>1E-3</v>
      </c>
      <c r="IN245" t="s">
        <v>2332</v>
      </c>
    </row>
    <row r="246" spans="1:248">
      <c r="A246">
        <v>239</v>
      </c>
      <c r="B246" t="s">
        <v>1892</v>
      </c>
      <c r="C246" t="s">
        <v>1893</v>
      </c>
      <c r="D246" t="s">
        <v>1894</v>
      </c>
      <c r="E246" t="s">
        <v>1895</v>
      </c>
      <c r="F246" t="s">
        <v>1896</v>
      </c>
      <c r="G246" t="s">
        <v>522</v>
      </c>
      <c r="H246" t="s">
        <v>1624</v>
      </c>
      <c r="I246" t="s">
        <v>1897</v>
      </c>
      <c r="J246" t="s">
        <v>313</v>
      </c>
      <c r="K246" t="s">
        <v>313</v>
      </c>
      <c r="L246" t="s">
        <v>313</v>
      </c>
      <c r="M246">
        <v>244</v>
      </c>
      <c r="N246">
        <v>12270.368</v>
      </c>
      <c r="O246" t="s">
        <v>314</v>
      </c>
      <c r="R246" t="s">
        <v>313</v>
      </c>
      <c r="S246">
        <v>719.34100000000001</v>
      </c>
      <c r="T246" t="s">
        <v>483</v>
      </c>
      <c r="W246" t="s">
        <v>313</v>
      </c>
      <c r="X246">
        <v>0</v>
      </c>
      <c r="Y246" t="s">
        <v>316</v>
      </c>
      <c r="Z246">
        <v>100</v>
      </c>
      <c r="AA246">
        <v>93457.087</v>
      </c>
      <c r="AB246" t="s">
        <v>316</v>
      </c>
      <c r="AC246">
        <v>6791.5050000000001</v>
      </c>
      <c r="AD246" t="s">
        <v>524</v>
      </c>
      <c r="AG246" t="s">
        <v>313</v>
      </c>
      <c r="AH246">
        <v>3175.1950000000002</v>
      </c>
      <c r="AI246" t="s">
        <v>525</v>
      </c>
      <c r="AL246" t="s">
        <v>313</v>
      </c>
      <c r="AM246">
        <v>2319.0030000000002</v>
      </c>
      <c r="AN246" t="s">
        <v>319</v>
      </c>
      <c r="AQ246" t="s">
        <v>313</v>
      </c>
      <c r="AR246">
        <v>3670.2750000000001</v>
      </c>
      <c r="AS246" t="s">
        <v>526</v>
      </c>
      <c r="AV246" t="s">
        <v>313</v>
      </c>
      <c r="AW246">
        <v>4087.4560000000001</v>
      </c>
      <c r="AX246" t="s">
        <v>306</v>
      </c>
      <c r="BA246" t="s">
        <v>313</v>
      </c>
      <c r="BB246">
        <v>282.404</v>
      </c>
      <c r="BC246" t="s">
        <v>322</v>
      </c>
      <c r="BF246" t="s">
        <v>313</v>
      </c>
      <c r="BG246">
        <v>28.210999999999999</v>
      </c>
      <c r="BH246" t="s">
        <v>1506</v>
      </c>
      <c r="BK246" t="s">
        <v>313</v>
      </c>
      <c r="BL246">
        <v>4656.84</v>
      </c>
      <c r="BM246" t="s">
        <v>540</v>
      </c>
      <c r="BP246" t="s">
        <v>313</v>
      </c>
      <c r="BQ246">
        <v>5122.134</v>
      </c>
      <c r="BR246" t="s">
        <v>374</v>
      </c>
      <c r="BU246" t="s">
        <v>313</v>
      </c>
      <c r="BV246">
        <v>4629.2529999999997</v>
      </c>
      <c r="BW246" t="s">
        <v>694</v>
      </c>
      <c r="BZ246" t="s">
        <v>313</v>
      </c>
      <c r="CA246">
        <v>3238.8420000000001</v>
      </c>
      <c r="CB246" t="s">
        <v>414</v>
      </c>
      <c r="CE246" t="s">
        <v>313</v>
      </c>
      <c r="CF246">
        <v>123.583</v>
      </c>
      <c r="CG246" t="s">
        <v>328</v>
      </c>
      <c r="CJ246" t="s">
        <v>313</v>
      </c>
      <c r="CK246">
        <v>4597.1049999999996</v>
      </c>
      <c r="CL246" t="s">
        <v>328</v>
      </c>
      <c r="CO246" t="s">
        <v>313</v>
      </c>
      <c r="CP246">
        <v>754.34799999999996</v>
      </c>
      <c r="CQ246" t="s">
        <v>528</v>
      </c>
      <c r="CT246" t="s">
        <v>313</v>
      </c>
      <c r="CU246">
        <v>3200.39</v>
      </c>
      <c r="CV246" t="s">
        <v>313</v>
      </c>
      <c r="CY246" t="s">
        <v>313</v>
      </c>
      <c r="CZ246">
        <v>4644.8419999999996</v>
      </c>
      <c r="DA246" t="s">
        <v>313</v>
      </c>
      <c r="DD246" t="s">
        <v>313</v>
      </c>
      <c r="DE246">
        <v>163.99100000000001</v>
      </c>
      <c r="DF246" t="s">
        <v>603</v>
      </c>
      <c r="DI246" t="s">
        <v>313</v>
      </c>
      <c r="DJ246">
        <v>5032.7</v>
      </c>
      <c r="DK246" t="s">
        <v>341</v>
      </c>
      <c r="DN246" t="s">
        <v>313</v>
      </c>
      <c r="DO246">
        <v>1335.6079999999999</v>
      </c>
      <c r="DP246" t="s">
        <v>418</v>
      </c>
      <c r="DS246" t="s">
        <v>313</v>
      </c>
      <c r="DT246">
        <v>0</v>
      </c>
      <c r="DU246" t="s">
        <v>332</v>
      </c>
      <c r="DV246">
        <v>99.816999999999993</v>
      </c>
      <c r="DW246">
        <v>93286.101999999999</v>
      </c>
      <c r="DX246" t="s">
        <v>332</v>
      </c>
      <c r="DY246">
        <v>4822.6580000000004</v>
      </c>
      <c r="DZ246" t="s">
        <v>328</v>
      </c>
      <c r="EC246" t="s">
        <v>313</v>
      </c>
      <c r="ED246">
        <v>10006.764999999999</v>
      </c>
      <c r="EE246" t="s">
        <v>306</v>
      </c>
      <c r="EH246" t="s">
        <v>313</v>
      </c>
      <c r="EI246">
        <v>305.03199999999998</v>
      </c>
      <c r="EJ246" t="s">
        <v>333</v>
      </c>
      <c r="EM246" t="s">
        <v>313</v>
      </c>
      <c r="EN246">
        <v>5640.9549999999999</v>
      </c>
      <c r="EO246" t="s">
        <v>494</v>
      </c>
      <c r="ER246" t="s">
        <v>313</v>
      </c>
      <c r="ES246">
        <v>2864.9229999999998</v>
      </c>
      <c r="ET246" t="s">
        <v>313</v>
      </c>
      <c r="EW246" t="s">
        <v>313</v>
      </c>
      <c r="EX246">
        <v>4862.8900000000003</v>
      </c>
      <c r="EY246" t="s">
        <v>313</v>
      </c>
      <c r="FB246" t="s">
        <v>313</v>
      </c>
      <c r="FC246">
        <v>5985.6850000000004</v>
      </c>
      <c r="FD246" t="s">
        <v>335</v>
      </c>
      <c r="FG246" t="s">
        <v>313</v>
      </c>
      <c r="FH246">
        <v>9280.8529999999992</v>
      </c>
      <c r="FI246" t="s">
        <v>328</v>
      </c>
      <c r="FL246" t="s">
        <v>313</v>
      </c>
      <c r="FM246">
        <v>681.21900000000005</v>
      </c>
      <c r="FN246" t="s">
        <v>328</v>
      </c>
      <c r="FQ246" t="s">
        <v>313</v>
      </c>
      <c r="FR246">
        <v>252.47800000000001</v>
      </c>
      <c r="FS246" t="s">
        <v>321</v>
      </c>
      <c r="FV246" t="s">
        <v>313</v>
      </c>
      <c r="FW246">
        <v>391.024</v>
      </c>
      <c r="FX246" t="s">
        <v>328</v>
      </c>
      <c r="GA246" t="s">
        <v>313</v>
      </c>
      <c r="GB246">
        <v>4766.7280000000001</v>
      </c>
      <c r="GC246" t="s">
        <v>529</v>
      </c>
      <c r="GF246" t="s">
        <v>313</v>
      </c>
      <c r="GG246">
        <v>6297.7749999999996</v>
      </c>
      <c r="GH246" t="s">
        <v>328</v>
      </c>
      <c r="GK246" t="s">
        <v>313</v>
      </c>
      <c r="GL246">
        <v>3238.5010000000002</v>
      </c>
      <c r="GM246" t="s">
        <v>416</v>
      </c>
      <c r="GP246" t="s">
        <v>313</v>
      </c>
      <c r="GQ246">
        <v>4818.9669999999996</v>
      </c>
      <c r="GR246" t="s">
        <v>530</v>
      </c>
      <c r="GU246" t="s">
        <v>313</v>
      </c>
      <c r="GV246">
        <v>0</v>
      </c>
      <c r="GW246" t="s">
        <v>313</v>
      </c>
      <c r="GX246">
        <v>0</v>
      </c>
      <c r="GY246">
        <v>3.9E-2</v>
      </c>
      <c r="GZ246" t="s">
        <v>313</v>
      </c>
      <c r="HA246">
        <v>13002.47</v>
      </c>
      <c r="HB246" t="s">
        <v>339</v>
      </c>
      <c r="HE246" t="s">
        <v>313</v>
      </c>
      <c r="HF246">
        <v>939.06700000000001</v>
      </c>
      <c r="HG246" t="s">
        <v>328</v>
      </c>
      <c r="HJ246" t="s">
        <v>313</v>
      </c>
      <c r="HK246">
        <v>4716.8980000000001</v>
      </c>
      <c r="HL246" t="s">
        <v>328</v>
      </c>
      <c r="HO246" t="s">
        <v>313</v>
      </c>
      <c r="HP246">
        <v>414.60500000000002</v>
      </c>
      <c r="HQ246" t="s">
        <v>328</v>
      </c>
      <c r="HT246" t="s">
        <v>313</v>
      </c>
      <c r="HU246">
        <v>20866.663</v>
      </c>
      <c r="HV246" t="s">
        <v>340</v>
      </c>
      <c r="HY246" t="s">
        <v>313</v>
      </c>
      <c r="HZ246">
        <v>361.98500000000001</v>
      </c>
      <c r="IA246" t="s">
        <v>531</v>
      </c>
      <c r="ID246" t="s">
        <v>313</v>
      </c>
      <c r="IE246">
        <v>5291.7640000000001</v>
      </c>
      <c r="IF246" t="s">
        <v>306</v>
      </c>
      <c r="II246" t="s">
        <v>313</v>
      </c>
      <c r="IJ246">
        <v>0</v>
      </c>
      <c r="IK246" t="s">
        <v>2332</v>
      </c>
      <c r="IL246">
        <v>7.6050000000000004</v>
      </c>
      <c r="IM246">
        <v>7107.6790000000001</v>
      </c>
      <c r="IN246" t="s">
        <v>2332</v>
      </c>
    </row>
    <row r="247" spans="1:248">
      <c r="A247">
        <v>246</v>
      </c>
      <c r="B247" t="s">
        <v>1898</v>
      </c>
      <c r="C247" t="s">
        <v>1899</v>
      </c>
      <c r="D247" t="s">
        <v>1900</v>
      </c>
      <c r="E247" t="s">
        <v>1087</v>
      </c>
      <c r="F247" t="s">
        <v>1901</v>
      </c>
      <c r="G247" t="s">
        <v>522</v>
      </c>
      <c r="H247" t="s">
        <v>1698</v>
      </c>
      <c r="I247" t="s">
        <v>1902</v>
      </c>
      <c r="J247" t="s">
        <v>313</v>
      </c>
      <c r="K247" t="s">
        <v>313</v>
      </c>
      <c r="L247" t="s">
        <v>313</v>
      </c>
      <c r="M247">
        <v>245</v>
      </c>
      <c r="N247">
        <v>13903.424000000001</v>
      </c>
      <c r="O247" t="s">
        <v>314</v>
      </c>
      <c r="R247" t="s">
        <v>313</v>
      </c>
      <c r="S247">
        <v>370.524</v>
      </c>
      <c r="T247" t="s">
        <v>483</v>
      </c>
      <c r="W247" t="s">
        <v>313</v>
      </c>
      <c r="X247">
        <v>0</v>
      </c>
      <c r="Y247" t="s">
        <v>316</v>
      </c>
      <c r="Z247">
        <v>100</v>
      </c>
      <c r="AA247">
        <v>1990.162</v>
      </c>
      <c r="AB247" t="s">
        <v>316</v>
      </c>
      <c r="AC247">
        <v>7955.1679999999997</v>
      </c>
      <c r="AD247" t="s">
        <v>524</v>
      </c>
      <c r="AG247" t="s">
        <v>313</v>
      </c>
      <c r="AH247">
        <v>2592.1129999999998</v>
      </c>
      <c r="AI247" t="s">
        <v>600</v>
      </c>
      <c r="AL247" t="s">
        <v>313</v>
      </c>
      <c r="AM247">
        <v>3968.096</v>
      </c>
      <c r="AN247" t="s">
        <v>319</v>
      </c>
      <c r="AQ247" t="s">
        <v>313</v>
      </c>
      <c r="AR247">
        <v>5139.3810000000003</v>
      </c>
      <c r="AS247" t="s">
        <v>616</v>
      </c>
      <c r="AV247" t="s">
        <v>313</v>
      </c>
      <c r="AW247">
        <v>4886.0079999999998</v>
      </c>
      <c r="AX247" t="s">
        <v>306</v>
      </c>
      <c r="BA247" t="s">
        <v>313</v>
      </c>
      <c r="BB247">
        <v>913.23400000000004</v>
      </c>
      <c r="BC247" t="s">
        <v>322</v>
      </c>
      <c r="BF247" t="s">
        <v>313</v>
      </c>
      <c r="BG247">
        <v>149.08099999999999</v>
      </c>
      <c r="BH247" t="s">
        <v>601</v>
      </c>
      <c r="BK247" t="s">
        <v>313</v>
      </c>
      <c r="BL247">
        <v>5630.8149999999996</v>
      </c>
      <c r="BM247" t="s">
        <v>540</v>
      </c>
      <c r="BP247" t="s">
        <v>313</v>
      </c>
      <c r="BQ247">
        <v>6537.857</v>
      </c>
      <c r="BR247" t="s">
        <v>374</v>
      </c>
      <c r="BU247" t="s">
        <v>313</v>
      </c>
      <c r="BV247">
        <v>5790.5079999999998</v>
      </c>
      <c r="BW247" t="s">
        <v>602</v>
      </c>
      <c r="BZ247" t="s">
        <v>313</v>
      </c>
      <c r="CA247">
        <v>1942.8820000000001</v>
      </c>
      <c r="CB247" t="s">
        <v>561</v>
      </c>
      <c r="CE247" t="s">
        <v>313</v>
      </c>
      <c r="CF247">
        <v>691.34400000000005</v>
      </c>
      <c r="CG247" t="s">
        <v>328</v>
      </c>
      <c r="CJ247" t="s">
        <v>313</v>
      </c>
      <c r="CK247">
        <v>5472.1540000000005</v>
      </c>
      <c r="CL247" t="s">
        <v>328</v>
      </c>
      <c r="CO247" t="s">
        <v>313</v>
      </c>
      <c r="CP247">
        <v>1942.297</v>
      </c>
      <c r="CQ247" t="s">
        <v>528</v>
      </c>
      <c r="CT247" t="s">
        <v>313</v>
      </c>
      <c r="CU247">
        <v>2759.7840000000001</v>
      </c>
      <c r="CV247" t="s">
        <v>313</v>
      </c>
      <c r="CY247" t="s">
        <v>313</v>
      </c>
      <c r="CZ247">
        <v>6051.7529999999997</v>
      </c>
      <c r="DA247" t="s">
        <v>313</v>
      </c>
      <c r="DD247" t="s">
        <v>313</v>
      </c>
      <c r="DE247">
        <v>0</v>
      </c>
      <c r="DF247" t="s">
        <v>603</v>
      </c>
      <c r="DG247">
        <v>99.998000000000005</v>
      </c>
      <c r="DH247">
        <v>1990.1320000000001</v>
      </c>
      <c r="DI247" t="s">
        <v>603</v>
      </c>
      <c r="DJ247">
        <v>6434.36</v>
      </c>
      <c r="DK247" t="s">
        <v>341</v>
      </c>
      <c r="DN247" t="s">
        <v>313</v>
      </c>
      <c r="DO247">
        <v>1425.1690000000001</v>
      </c>
      <c r="DP247" t="s">
        <v>306</v>
      </c>
      <c r="DS247" t="s">
        <v>313</v>
      </c>
      <c r="DT247">
        <v>0</v>
      </c>
      <c r="DU247" t="s">
        <v>332</v>
      </c>
      <c r="DV247">
        <v>100</v>
      </c>
      <c r="DW247">
        <v>1990.162</v>
      </c>
      <c r="DX247" t="s">
        <v>332</v>
      </c>
      <c r="DY247">
        <v>6116.1450000000004</v>
      </c>
      <c r="DZ247" t="s">
        <v>328</v>
      </c>
      <c r="EC247" t="s">
        <v>313</v>
      </c>
      <c r="ED247">
        <v>11516.538</v>
      </c>
      <c r="EE247" t="s">
        <v>306</v>
      </c>
      <c r="EH247" t="s">
        <v>313</v>
      </c>
      <c r="EI247">
        <v>52.110999999999997</v>
      </c>
      <c r="EJ247" t="s">
        <v>333</v>
      </c>
      <c r="EM247" t="s">
        <v>313</v>
      </c>
      <c r="EN247">
        <v>6163.0439999999999</v>
      </c>
      <c r="EO247" t="s">
        <v>494</v>
      </c>
      <c r="ER247" t="s">
        <v>313</v>
      </c>
      <c r="ES247">
        <v>4299.4960000000001</v>
      </c>
      <c r="ET247" t="s">
        <v>313</v>
      </c>
      <c r="EW247" t="s">
        <v>313</v>
      </c>
      <c r="EX247">
        <v>6218.4049999999997</v>
      </c>
      <c r="EY247" t="s">
        <v>313</v>
      </c>
      <c r="FB247" t="s">
        <v>313</v>
      </c>
      <c r="FC247">
        <v>5962.8530000000001</v>
      </c>
      <c r="FD247" t="s">
        <v>306</v>
      </c>
      <c r="FG247" t="s">
        <v>313</v>
      </c>
      <c r="FH247">
        <v>10672.013000000001</v>
      </c>
      <c r="FI247" t="s">
        <v>328</v>
      </c>
      <c r="FL247" t="s">
        <v>313</v>
      </c>
      <c r="FM247">
        <v>2050.1080000000002</v>
      </c>
      <c r="FN247" t="s">
        <v>328</v>
      </c>
      <c r="FQ247" t="s">
        <v>313</v>
      </c>
      <c r="FR247">
        <v>450.63600000000002</v>
      </c>
      <c r="FS247" t="s">
        <v>321</v>
      </c>
      <c r="FV247" t="s">
        <v>313</v>
      </c>
      <c r="FW247">
        <v>1766.4829999999999</v>
      </c>
      <c r="FX247" t="s">
        <v>328</v>
      </c>
      <c r="GA247" t="s">
        <v>313</v>
      </c>
      <c r="GB247">
        <v>5786.308</v>
      </c>
      <c r="GC247" t="s">
        <v>529</v>
      </c>
      <c r="GF247" t="s">
        <v>313</v>
      </c>
      <c r="GG247">
        <v>5986.4260000000004</v>
      </c>
      <c r="GH247" t="s">
        <v>328</v>
      </c>
      <c r="GK247" t="s">
        <v>313</v>
      </c>
      <c r="GL247">
        <v>4919.067</v>
      </c>
      <c r="GM247" t="s">
        <v>416</v>
      </c>
      <c r="GP247" t="s">
        <v>313</v>
      </c>
      <c r="GQ247">
        <v>6186.81</v>
      </c>
      <c r="GR247" t="s">
        <v>685</v>
      </c>
      <c r="GU247" t="s">
        <v>313</v>
      </c>
      <c r="GV247">
        <v>0</v>
      </c>
      <c r="GW247" t="s">
        <v>313</v>
      </c>
      <c r="GX247">
        <v>1E-3</v>
      </c>
      <c r="GY247">
        <v>1.7999999999999999E-2</v>
      </c>
      <c r="GZ247" t="s">
        <v>313</v>
      </c>
      <c r="HA247">
        <v>13731.644</v>
      </c>
      <c r="HB247" t="s">
        <v>339</v>
      </c>
      <c r="HE247" t="s">
        <v>313</v>
      </c>
      <c r="HF247">
        <v>2438.14</v>
      </c>
      <c r="HG247" t="s">
        <v>328</v>
      </c>
      <c r="HJ247" t="s">
        <v>313</v>
      </c>
      <c r="HK247">
        <v>6134.92</v>
      </c>
      <c r="HL247" t="s">
        <v>328</v>
      </c>
      <c r="HO247" t="s">
        <v>313</v>
      </c>
      <c r="HP247">
        <v>648.13199999999995</v>
      </c>
      <c r="HQ247" t="s">
        <v>328</v>
      </c>
      <c r="HT247" t="s">
        <v>313</v>
      </c>
      <c r="HU247">
        <v>21950.999</v>
      </c>
      <c r="HV247" t="s">
        <v>340</v>
      </c>
      <c r="HY247" t="s">
        <v>313</v>
      </c>
      <c r="HZ247">
        <v>1414.58</v>
      </c>
      <c r="IA247" t="s">
        <v>531</v>
      </c>
      <c r="ID247" t="s">
        <v>313</v>
      </c>
      <c r="IE247">
        <v>6642.942</v>
      </c>
      <c r="IF247" t="s">
        <v>306</v>
      </c>
      <c r="II247" t="s">
        <v>313</v>
      </c>
      <c r="IJ247">
        <v>552.80899999999997</v>
      </c>
      <c r="IK247" t="s">
        <v>2332</v>
      </c>
      <c r="IN247" t="s">
        <v>313</v>
      </c>
    </row>
    <row r="248" spans="1:248">
      <c r="A248">
        <v>247</v>
      </c>
      <c r="B248" t="s">
        <v>1903</v>
      </c>
      <c r="C248" t="s">
        <v>1904</v>
      </c>
      <c r="D248" t="s">
        <v>1829</v>
      </c>
      <c r="E248" t="s">
        <v>1905</v>
      </c>
      <c r="F248" t="s">
        <v>1906</v>
      </c>
      <c r="G248" t="s">
        <v>522</v>
      </c>
      <c r="H248" t="s">
        <v>1629</v>
      </c>
      <c r="I248" t="s">
        <v>1907</v>
      </c>
      <c r="J248" t="s">
        <v>313</v>
      </c>
      <c r="K248" t="s">
        <v>313</v>
      </c>
      <c r="L248" t="s">
        <v>313</v>
      </c>
      <c r="M248">
        <v>246</v>
      </c>
      <c r="N248">
        <v>13333.047</v>
      </c>
      <c r="O248" t="s">
        <v>314</v>
      </c>
      <c r="R248" t="s">
        <v>313</v>
      </c>
      <c r="S248">
        <v>474.94600000000003</v>
      </c>
      <c r="T248" t="s">
        <v>483</v>
      </c>
      <c r="W248" t="s">
        <v>313</v>
      </c>
      <c r="X248">
        <v>0</v>
      </c>
      <c r="Y248" t="s">
        <v>316</v>
      </c>
      <c r="Z248">
        <v>100</v>
      </c>
      <c r="AA248">
        <v>8684.4490000000005</v>
      </c>
      <c r="AB248" t="s">
        <v>316</v>
      </c>
      <c r="AC248">
        <v>7554.1719999999996</v>
      </c>
      <c r="AD248" t="s">
        <v>524</v>
      </c>
      <c r="AG248" t="s">
        <v>313</v>
      </c>
      <c r="AH248">
        <v>2858.27</v>
      </c>
      <c r="AI248" t="s">
        <v>600</v>
      </c>
      <c r="AL248" t="s">
        <v>313</v>
      </c>
      <c r="AM248">
        <v>3390.0650000000001</v>
      </c>
      <c r="AN248" t="s">
        <v>319</v>
      </c>
      <c r="AQ248" t="s">
        <v>313</v>
      </c>
      <c r="AR248">
        <v>4622.7860000000001</v>
      </c>
      <c r="AS248" t="s">
        <v>526</v>
      </c>
      <c r="AV248" t="s">
        <v>313</v>
      </c>
      <c r="AW248">
        <v>4538.2610000000004</v>
      </c>
      <c r="AX248" t="s">
        <v>306</v>
      </c>
      <c r="BA248" t="s">
        <v>313</v>
      </c>
      <c r="BB248">
        <v>350.68</v>
      </c>
      <c r="BC248" t="s">
        <v>322</v>
      </c>
      <c r="BF248" t="s">
        <v>313</v>
      </c>
      <c r="BG248">
        <v>2.9169999999999998</v>
      </c>
      <c r="BH248" t="s">
        <v>1179</v>
      </c>
      <c r="BK248" t="s">
        <v>313</v>
      </c>
      <c r="BL248">
        <v>5222.4049999999997</v>
      </c>
      <c r="BM248" t="s">
        <v>540</v>
      </c>
      <c r="BP248" t="s">
        <v>313</v>
      </c>
      <c r="BQ248">
        <v>6004.9260000000004</v>
      </c>
      <c r="BR248" t="s">
        <v>374</v>
      </c>
      <c r="BU248" t="s">
        <v>313</v>
      </c>
      <c r="BV248">
        <v>5353.4489999999996</v>
      </c>
      <c r="BW248" t="s">
        <v>602</v>
      </c>
      <c r="BZ248" t="s">
        <v>313</v>
      </c>
      <c r="CA248">
        <v>2402.989</v>
      </c>
      <c r="CB248" t="s">
        <v>561</v>
      </c>
      <c r="CE248" t="s">
        <v>313</v>
      </c>
      <c r="CF248">
        <v>349.00700000000001</v>
      </c>
      <c r="CG248" t="s">
        <v>328</v>
      </c>
      <c r="CJ248" t="s">
        <v>313</v>
      </c>
      <c r="CK248">
        <v>5095.8410000000003</v>
      </c>
      <c r="CL248" t="s">
        <v>328</v>
      </c>
      <c r="CO248" t="s">
        <v>313</v>
      </c>
      <c r="CP248">
        <v>1478.655</v>
      </c>
      <c r="CQ248" t="s">
        <v>528</v>
      </c>
      <c r="CT248" t="s">
        <v>313</v>
      </c>
      <c r="CU248">
        <v>2940.1350000000002</v>
      </c>
      <c r="CV248" t="s">
        <v>313</v>
      </c>
      <c r="CY248" t="s">
        <v>313</v>
      </c>
      <c r="CZ248">
        <v>5519.5770000000002</v>
      </c>
      <c r="DA248" t="s">
        <v>313</v>
      </c>
      <c r="DD248" t="s">
        <v>313</v>
      </c>
      <c r="DE248">
        <v>0</v>
      </c>
      <c r="DF248" t="s">
        <v>603</v>
      </c>
      <c r="DG248">
        <v>98.091999999999999</v>
      </c>
      <c r="DH248">
        <v>8518.7240000000002</v>
      </c>
      <c r="DI248" t="s">
        <v>603</v>
      </c>
      <c r="DJ248">
        <v>5904.2309999999998</v>
      </c>
      <c r="DK248" t="s">
        <v>341</v>
      </c>
      <c r="DN248" t="s">
        <v>313</v>
      </c>
      <c r="DO248">
        <v>1795.385</v>
      </c>
      <c r="DP248" t="s">
        <v>306</v>
      </c>
      <c r="DS248" t="s">
        <v>313</v>
      </c>
      <c r="DT248">
        <v>0</v>
      </c>
      <c r="DU248" t="s">
        <v>332</v>
      </c>
      <c r="DV248">
        <v>100</v>
      </c>
      <c r="DW248">
        <v>8684.4490000000005</v>
      </c>
      <c r="DX248" t="s">
        <v>332</v>
      </c>
      <c r="DY248">
        <v>5609.357</v>
      </c>
      <c r="DZ248" t="s">
        <v>328</v>
      </c>
      <c r="EC248" t="s">
        <v>313</v>
      </c>
      <c r="ED248">
        <v>10973.877</v>
      </c>
      <c r="EE248" t="s">
        <v>306</v>
      </c>
      <c r="EH248" t="s">
        <v>313</v>
      </c>
      <c r="EI248">
        <v>37.683</v>
      </c>
      <c r="EJ248" t="s">
        <v>333</v>
      </c>
      <c r="EM248" t="s">
        <v>313</v>
      </c>
      <c r="EN248">
        <v>5916.0709999999999</v>
      </c>
      <c r="EO248" t="s">
        <v>494</v>
      </c>
      <c r="ER248" t="s">
        <v>313</v>
      </c>
      <c r="ES248">
        <v>3757.99</v>
      </c>
      <c r="ET248" t="s">
        <v>313</v>
      </c>
      <c r="EW248" t="s">
        <v>313</v>
      </c>
      <c r="EX248">
        <v>5697.8519999999999</v>
      </c>
      <c r="EY248" t="s">
        <v>313</v>
      </c>
      <c r="FB248" t="s">
        <v>313</v>
      </c>
      <c r="FC248">
        <v>6479.415</v>
      </c>
      <c r="FD248" t="s">
        <v>306</v>
      </c>
      <c r="FG248" t="s">
        <v>313</v>
      </c>
      <c r="FH248">
        <v>10151.869000000001</v>
      </c>
      <c r="FI248" t="s">
        <v>328</v>
      </c>
      <c r="FL248" t="s">
        <v>313</v>
      </c>
      <c r="FM248">
        <v>1543.356</v>
      </c>
      <c r="FN248" t="s">
        <v>328</v>
      </c>
      <c r="FQ248" t="s">
        <v>313</v>
      </c>
      <c r="FR248">
        <v>7.0350000000000001</v>
      </c>
      <c r="FS248" t="s">
        <v>321</v>
      </c>
      <c r="FV248" t="s">
        <v>313</v>
      </c>
      <c r="FW248">
        <v>1236.8009999999999</v>
      </c>
      <c r="FX248" t="s">
        <v>328</v>
      </c>
      <c r="GA248" t="s">
        <v>313</v>
      </c>
      <c r="GB248">
        <v>5363.6239999999998</v>
      </c>
      <c r="GC248" t="s">
        <v>529</v>
      </c>
      <c r="GF248" t="s">
        <v>313</v>
      </c>
      <c r="GG248">
        <v>6040.585</v>
      </c>
      <c r="GH248" t="s">
        <v>328</v>
      </c>
      <c r="GK248" t="s">
        <v>313</v>
      </c>
      <c r="GL248">
        <v>4332.2179999999998</v>
      </c>
      <c r="GM248" t="s">
        <v>416</v>
      </c>
      <c r="GP248" t="s">
        <v>313</v>
      </c>
      <c r="GQ248">
        <v>5676.0649999999996</v>
      </c>
      <c r="GR248" t="s">
        <v>530</v>
      </c>
      <c r="GU248" t="s">
        <v>313</v>
      </c>
      <c r="GV248">
        <v>11.327</v>
      </c>
      <c r="GW248" t="s">
        <v>313</v>
      </c>
      <c r="GZ248" t="s">
        <v>313</v>
      </c>
      <c r="HA248">
        <v>13556.226000000001</v>
      </c>
      <c r="HB248" t="s">
        <v>339</v>
      </c>
      <c r="HE248" t="s">
        <v>313</v>
      </c>
      <c r="HF248">
        <v>1885.9549999999999</v>
      </c>
      <c r="HG248" t="s">
        <v>328</v>
      </c>
      <c r="HJ248" t="s">
        <v>313</v>
      </c>
      <c r="HK248">
        <v>5601.7169999999996</v>
      </c>
      <c r="HL248" t="s">
        <v>328</v>
      </c>
      <c r="HO248" t="s">
        <v>313</v>
      </c>
      <c r="HP248">
        <v>871.74800000000005</v>
      </c>
      <c r="HQ248" t="s">
        <v>328</v>
      </c>
      <c r="HT248" t="s">
        <v>313</v>
      </c>
      <c r="HU248">
        <v>21525.105</v>
      </c>
      <c r="HV248" t="s">
        <v>340</v>
      </c>
      <c r="HY248" t="s">
        <v>313</v>
      </c>
      <c r="HZ248">
        <v>1002.099</v>
      </c>
      <c r="IA248" t="s">
        <v>531</v>
      </c>
      <c r="ID248" t="s">
        <v>313</v>
      </c>
      <c r="IE248">
        <v>6125.0420000000004</v>
      </c>
      <c r="IF248" t="s">
        <v>306</v>
      </c>
      <c r="II248" t="s">
        <v>313</v>
      </c>
      <c r="IJ248">
        <v>0</v>
      </c>
      <c r="IK248" t="s">
        <v>2332</v>
      </c>
      <c r="IN248" t="s">
        <v>313</v>
      </c>
    </row>
    <row r="249" spans="1:248">
      <c r="A249">
        <v>240</v>
      </c>
      <c r="B249" t="s">
        <v>1908</v>
      </c>
      <c r="C249" t="s">
        <v>1909</v>
      </c>
      <c r="D249" t="s">
        <v>1910</v>
      </c>
      <c r="E249" t="s">
        <v>1911</v>
      </c>
      <c r="F249" t="s">
        <v>1912</v>
      </c>
      <c r="G249" t="s">
        <v>522</v>
      </c>
      <c r="H249" t="s">
        <v>1667</v>
      </c>
      <c r="I249" t="s">
        <v>1913</v>
      </c>
      <c r="J249" t="s">
        <v>313</v>
      </c>
      <c r="K249" t="s">
        <v>313</v>
      </c>
      <c r="L249" t="s">
        <v>313</v>
      </c>
      <c r="M249">
        <v>247</v>
      </c>
      <c r="N249">
        <v>15402.027</v>
      </c>
      <c r="O249" t="s">
        <v>314</v>
      </c>
      <c r="R249" t="s">
        <v>313</v>
      </c>
      <c r="S249">
        <v>0</v>
      </c>
      <c r="T249" t="s">
        <v>503</v>
      </c>
      <c r="U249">
        <v>58.13</v>
      </c>
      <c r="V249">
        <v>25916.659</v>
      </c>
      <c r="W249" t="s">
        <v>503</v>
      </c>
      <c r="X249">
        <v>0</v>
      </c>
      <c r="Y249" t="s">
        <v>316</v>
      </c>
      <c r="Z249">
        <v>41.87</v>
      </c>
      <c r="AA249">
        <v>18667.367999999999</v>
      </c>
      <c r="AB249" t="s">
        <v>316</v>
      </c>
      <c r="AC249">
        <v>9777.4969999999994</v>
      </c>
      <c r="AD249" t="s">
        <v>524</v>
      </c>
      <c r="AG249" t="s">
        <v>313</v>
      </c>
      <c r="AH249">
        <v>1133.451</v>
      </c>
      <c r="AI249" t="s">
        <v>600</v>
      </c>
      <c r="AL249" t="s">
        <v>313</v>
      </c>
      <c r="AM249">
        <v>5361.3890000000001</v>
      </c>
      <c r="AN249" t="s">
        <v>319</v>
      </c>
      <c r="AQ249" t="s">
        <v>313</v>
      </c>
      <c r="AR249">
        <v>4538.6559999999999</v>
      </c>
      <c r="AS249" t="s">
        <v>660</v>
      </c>
      <c r="AV249" t="s">
        <v>313</v>
      </c>
      <c r="AW249">
        <v>5389.5460000000003</v>
      </c>
      <c r="AX249" t="s">
        <v>306</v>
      </c>
      <c r="BA249" t="s">
        <v>313</v>
      </c>
      <c r="BB249">
        <v>860.06899999999996</v>
      </c>
      <c r="BC249" t="s">
        <v>390</v>
      </c>
      <c r="BF249" t="s">
        <v>313</v>
      </c>
      <c r="BG249">
        <v>14.141999999999999</v>
      </c>
      <c r="BH249" t="s">
        <v>1914</v>
      </c>
      <c r="BK249" t="s">
        <v>313</v>
      </c>
      <c r="BL249">
        <v>5192.9930000000004</v>
      </c>
      <c r="BM249" t="s">
        <v>662</v>
      </c>
      <c r="BP249" t="s">
        <v>313</v>
      </c>
      <c r="BQ249">
        <v>7830.2780000000002</v>
      </c>
      <c r="BR249" t="s">
        <v>374</v>
      </c>
      <c r="BU249" t="s">
        <v>313</v>
      </c>
      <c r="BV249">
        <v>5054.6790000000001</v>
      </c>
      <c r="BW249" t="s">
        <v>663</v>
      </c>
      <c r="BZ249" t="s">
        <v>313</v>
      </c>
      <c r="CA249">
        <v>0</v>
      </c>
      <c r="CB249" t="s">
        <v>561</v>
      </c>
      <c r="CC249">
        <v>40.491999999999997</v>
      </c>
      <c r="CD249">
        <v>18052.898000000001</v>
      </c>
      <c r="CE249" t="s">
        <v>561</v>
      </c>
      <c r="CF249">
        <v>30.779</v>
      </c>
      <c r="CG249" t="s">
        <v>328</v>
      </c>
      <c r="CJ249" t="s">
        <v>313</v>
      </c>
      <c r="CK249">
        <v>6059.4880000000003</v>
      </c>
      <c r="CL249" t="s">
        <v>328</v>
      </c>
      <c r="CO249" t="s">
        <v>313</v>
      </c>
      <c r="CP249">
        <v>252.38499999999999</v>
      </c>
      <c r="CQ249" t="s">
        <v>664</v>
      </c>
      <c r="CT249" t="s">
        <v>313</v>
      </c>
      <c r="CU249">
        <v>3584.7739999999999</v>
      </c>
      <c r="CV249" t="s">
        <v>313</v>
      </c>
      <c r="CY249" t="s">
        <v>313</v>
      </c>
      <c r="CZ249">
        <v>7354.1580000000004</v>
      </c>
      <c r="DA249" t="s">
        <v>313</v>
      </c>
      <c r="DD249" t="s">
        <v>313</v>
      </c>
      <c r="DE249">
        <v>0</v>
      </c>
      <c r="DF249" t="s">
        <v>665</v>
      </c>
      <c r="DG249">
        <v>49.872999999999998</v>
      </c>
      <c r="DH249">
        <v>22235.33</v>
      </c>
      <c r="DI249" t="s">
        <v>665</v>
      </c>
      <c r="DJ249">
        <v>7711.848</v>
      </c>
      <c r="DK249" t="s">
        <v>341</v>
      </c>
      <c r="DN249" t="s">
        <v>313</v>
      </c>
      <c r="DO249">
        <v>29.678000000000001</v>
      </c>
      <c r="DP249" t="s">
        <v>418</v>
      </c>
      <c r="DS249" t="s">
        <v>313</v>
      </c>
      <c r="DT249">
        <v>0</v>
      </c>
      <c r="DU249" t="s">
        <v>332</v>
      </c>
      <c r="DV249">
        <v>99.536000000000001</v>
      </c>
      <c r="DW249">
        <v>44377.237999999998</v>
      </c>
      <c r="DX249" t="s">
        <v>332</v>
      </c>
      <c r="DY249">
        <v>7258.3329999999996</v>
      </c>
      <c r="DZ249" t="s">
        <v>328</v>
      </c>
      <c r="EC249" t="s">
        <v>313</v>
      </c>
      <c r="ED249">
        <v>12512.209000000001</v>
      </c>
      <c r="EE249" t="s">
        <v>306</v>
      </c>
      <c r="EH249" t="s">
        <v>313</v>
      </c>
      <c r="EI249">
        <v>18.675000000000001</v>
      </c>
      <c r="EJ249" t="s">
        <v>333</v>
      </c>
      <c r="EM249" t="s">
        <v>313</v>
      </c>
      <c r="EN249">
        <v>6139.3879999999999</v>
      </c>
      <c r="EO249" t="s">
        <v>494</v>
      </c>
      <c r="ER249" t="s">
        <v>313</v>
      </c>
      <c r="ES249">
        <v>4726.0330000000004</v>
      </c>
      <c r="ET249" t="s">
        <v>313</v>
      </c>
      <c r="EW249" t="s">
        <v>313</v>
      </c>
      <c r="EX249">
        <v>7443.8850000000002</v>
      </c>
      <c r="EY249" t="s">
        <v>313</v>
      </c>
      <c r="FB249" t="s">
        <v>313</v>
      </c>
      <c r="FC249">
        <v>3902.683</v>
      </c>
      <c r="FD249" t="s">
        <v>306</v>
      </c>
      <c r="FG249" t="s">
        <v>313</v>
      </c>
      <c r="FH249">
        <v>11773.832</v>
      </c>
      <c r="FI249" t="s">
        <v>328</v>
      </c>
      <c r="FL249" t="s">
        <v>313</v>
      </c>
      <c r="FM249">
        <v>4025.0830000000001</v>
      </c>
      <c r="FN249" t="s">
        <v>328</v>
      </c>
      <c r="FQ249" t="s">
        <v>313</v>
      </c>
      <c r="FR249">
        <v>409.608</v>
      </c>
      <c r="FS249" t="s">
        <v>375</v>
      </c>
      <c r="FV249" t="s">
        <v>313</v>
      </c>
      <c r="FW249">
        <v>153.36099999999999</v>
      </c>
      <c r="FX249" t="s">
        <v>328</v>
      </c>
      <c r="GA249" t="s">
        <v>313</v>
      </c>
      <c r="GB249">
        <v>5280.7060000000001</v>
      </c>
      <c r="GC249" t="s">
        <v>666</v>
      </c>
      <c r="GF249" t="s">
        <v>313</v>
      </c>
      <c r="GG249">
        <v>4983.5379999999996</v>
      </c>
      <c r="GH249" t="s">
        <v>328</v>
      </c>
      <c r="GK249" t="s">
        <v>313</v>
      </c>
      <c r="GL249">
        <v>6367.0870000000004</v>
      </c>
      <c r="GM249" t="s">
        <v>563</v>
      </c>
      <c r="GP249" t="s">
        <v>313</v>
      </c>
      <c r="GQ249">
        <v>5060.143</v>
      </c>
      <c r="GR249" t="s">
        <v>685</v>
      </c>
      <c r="GU249" t="s">
        <v>313</v>
      </c>
      <c r="GV249">
        <v>0</v>
      </c>
      <c r="GW249" t="s">
        <v>313</v>
      </c>
      <c r="GX249">
        <v>2E-3</v>
      </c>
      <c r="GY249">
        <v>1.0920000000000001</v>
      </c>
      <c r="GZ249" t="s">
        <v>313</v>
      </c>
      <c r="HA249">
        <v>15058.254000000001</v>
      </c>
      <c r="HB249" t="s">
        <v>339</v>
      </c>
      <c r="HE249" t="s">
        <v>313</v>
      </c>
      <c r="HF249">
        <v>2030.5260000000001</v>
      </c>
      <c r="HG249" t="s">
        <v>328</v>
      </c>
      <c r="HJ249" t="s">
        <v>313</v>
      </c>
      <c r="HK249">
        <v>7438.6469999999999</v>
      </c>
      <c r="HL249" t="s">
        <v>328</v>
      </c>
      <c r="HO249" t="s">
        <v>313</v>
      </c>
      <c r="HP249">
        <v>720.34500000000003</v>
      </c>
      <c r="HQ249" t="s">
        <v>328</v>
      </c>
      <c r="HT249" t="s">
        <v>313</v>
      </c>
      <c r="HU249">
        <v>22374.780999999999</v>
      </c>
      <c r="HV249" t="s">
        <v>340</v>
      </c>
      <c r="HY249" t="s">
        <v>313</v>
      </c>
      <c r="HZ249">
        <v>3326.7910000000002</v>
      </c>
      <c r="IA249" t="s">
        <v>531</v>
      </c>
      <c r="ID249" t="s">
        <v>313</v>
      </c>
      <c r="IE249">
        <v>7838.95</v>
      </c>
      <c r="IF249" t="s">
        <v>306</v>
      </c>
      <c r="II249" t="s">
        <v>313</v>
      </c>
      <c r="IJ249">
        <v>0</v>
      </c>
      <c r="IK249" t="s">
        <v>2332</v>
      </c>
      <c r="IL249">
        <v>0</v>
      </c>
      <c r="IM249">
        <v>0.10199999999999999</v>
      </c>
      <c r="IN249" t="s">
        <v>2332</v>
      </c>
    </row>
    <row r="250" spans="1:248">
      <c r="A250">
        <v>241</v>
      </c>
      <c r="B250" t="s">
        <v>1915</v>
      </c>
      <c r="C250" t="s">
        <v>1916</v>
      </c>
      <c r="D250" t="s">
        <v>1917</v>
      </c>
      <c r="E250" t="s">
        <v>1918</v>
      </c>
      <c r="F250" t="s">
        <v>1919</v>
      </c>
      <c r="G250" t="s">
        <v>522</v>
      </c>
      <c r="H250" t="s">
        <v>1673</v>
      </c>
      <c r="I250" t="s">
        <v>1920</v>
      </c>
      <c r="J250" t="s">
        <v>313</v>
      </c>
      <c r="K250" t="s">
        <v>313</v>
      </c>
      <c r="L250" t="s">
        <v>313</v>
      </c>
      <c r="M250">
        <v>248</v>
      </c>
      <c r="N250">
        <v>15428.585999999999</v>
      </c>
      <c r="O250" t="s">
        <v>314</v>
      </c>
      <c r="R250" t="s">
        <v>313</v>
      </c>
      <c r="S250">
        <v>0</v>
      </c>
      <c r="T250" t="s">
        <v>503</v>
      </c>
      <c r="U250">
        <v>100</v>
      </c>
      <c r="V250">
        <v>245703.755</v>
      </c>
      <c r="W250" t="s">
        <v>503</v>
      </c>
      <c r="X250">
        <v>75.504000000000005</v>
      </c>
      <c r="Y250" t="s">
        <v>316</v>
      </c>
      <c r="AB250" t="s">
        <v>313</v>
      </c>
      <c r="AC250">
        <v>9368.1810000000005</v>
      </c>
      <c r="AD250" t="s">
        <v>524</v>
      </c>
      <c r="AG250" t="s">
        <v>313</v>
      </c>
      <c r="AH250">
        <v>1513.925</v>
      </c>
      <c r="AI250" t="s">
        <v>600</v>
      </c>
      <c r="AL250" t="s">
        <v>313</v>
      </c>
      <c r="AM250">
        <v>5424.268</v>
      </c>
      <c r="AN250" t="s">
        <v>319</v>
      </c>
      <c r="AQ250" t="s">
        <v>313</v>
      </c>
      <c r="AR250">
        <v>4915.6940000000004</v>
      </c>
      <c r="AS250" t="s">
        <v>660</v>
      </c>
      <c r="AV250" t="s">
        <v>313</v>
      </c>
      <c r="AW250">
        <v>5653.2359999999999</v>
      </c>
      <c r="AX250" t="s">
        <v>306</v>
      </c>
      <c r="BA250" t="s">
        <v>313</v>
      </c>
      <c r="BB250">
        <v>1241.4649999999999</v>
      </c>
      <c r="BC250" t="s">
        <v>390</v>
      </c>
      <c r="BF250" t="s">
        <v>313</v>
      </c>
      <c r="BG250">
        <v>9.6240000000000006</v>
      </c>
      <c r="BH250" t="s">
        <v>1921</v>
      </c>
      <c r="BK250" t="s">
        <v>313</v>
      </c>
      <c r="BL250">
        <v>5575.5290000000005</v>
      </c>
      <c r="BM250" t="s">
        <v>662</v>
      </c>
      <c r="BP250" t="s">
        <v>313</v>
      </c>
      <c r="BQ250">
        <v>7909.9189999999999</v>
      </c>
      <c r="BR250" t="s">
        <v>374</v>
      </c>
      <c r="BU250" t="s">
        <v>313</v>
      </c>
      <c r="BV250">
        <v>5435.7920000000004</v>
      </c>
      <c r="BW250" t="s">
        <v>663</v>
      </c>
      <c r="BZ250" t="s">
        <v>313</v>
      </c>
      <c r="CA250">
        <v>172.351</v>
      </c>
      <c r="CB250" t="s">
        <v>561</v>
      </c>
      <c r="CE250" t="s">
        <v>313</v>
      </c>
      <c r="CF250">
        <v>394.822</v>
      </c>
      <c r="CG250" t="s">
        <v>328</v>
      </c>
      <c r="CJ250" t="s">
        <v>313</v>
      </c>
      <c r="CK250">
        <v>6306.7960000000003</v>
      </c>
      <c r="CL250" t="s">
        <v>328</v>
      </c>
      <c r="CO250" t="s">
        <v>313</v>
      </c>
      <c r="CP250">
        <v>91.894999999999996</v>
      </c>
      <c r="CQ250" t="s">
        <v>664</v>
      </c>
      <c r="CT250" t="s">
        <v>313</v>
      </c>
      <c r="CU250">
        <v>3154.9749999999999</v>
      </c>
      <c r="CV250" t="s">
        <v>313</v>
      </c>
      <c r="CY250" t="s">
        <v>313</v>
      </c>
      <c r="CZ250">
        <v>7426.8580000000002</v>
      </c>
      <c r="DA250" t="s">
        <v>313</v>
      </c>
      <c r="DD250" t="s">
        <v>313</v>
      </c>
      <c r="DE250">
        <v>11.675000000000001</v>
      </c>
      <c r="DF250" t="s">
        <v>347</v>
      </c>
      <c r="DI250" t="s">
        <v>313</v>
      </c>
      <c r="DJ250">
        <v>7796.634</v>
      </c>
      <c r="DK250" t="s">
        <v>341</v>
      </c>
      <c r="DN250" t="s">
        <v>313</v>
      </c>
      <c r="DO250">
        <v>389.20699999999999</v>
      </c>
      <c r="DP250" t="s">
        <v>418</v>
      </c>
      <c r="DS250" t="s">
        <v>313</v>
      </c>
      <c r="DT250">
        <v>0</v>
      </c>
      <c r="DU250" t="s">
        <v>1922</v>
      </c>
      <c r="DV250">
        <v>99.355000000000004</v>
      </c>
      <c r="DW250">
        <v>244119.87700000001</v>
      </c>
      <c r="DX250" t="s">
        <v>332</v>
      </c>
      <c r="DY250">
        <v>7393.7060000000001</v>
      </c>
      <c r="DZ250" t="s">
        <v>328</v>
      </c>
      <c r="EC250" t="s">
        <v>313</v>
      </c>
      <c r="ED250">
        <v>12738.343999999999</v>
      </c>
      <c r="EE250" t="s">
        <v>306</v>
      </c>
      <c r="EH250" t="s">
        <v>313</v>
      </c>
      <c r="EI250">
        <v>208.34299999999999</v>
      </c>
      <c r="EJ250" t="s">
        <v>333</v>
      </c>
      <c r="EM250" t="s">
        <v>313</v>
      </c>
      <c r="EN250">
        <v>6464.1779999999999</v>
      </c>
      <c r="EO250" t="s">
        <v>494</v>
      </c>
      <c r="ER250" t="s">
        <v>313</v>
      </c>
      <c r="ES250">
        <v>5102.223</v>
      </c>
      <c r="ET250" t="s">
        <v>313</v>
      </c>
      <c r="EW250" t="s">
        <v>313</v>
      </c>
      <c r="EX250">
        <v>7546.9549999999999</v>
      </c>
      <c r="EY250" t="s">
        <v>313</v>
      </c>
      <c r="FB250" t="s">
        <v>313</v>
      </c>
      <c r="FC250">
        <v>3504.989</v>
      </c>
      <c r="FD250" t="s">
        <v>306</v>
      </c>
      <c r="FG250" t="s">
        <v>313</v>
      </c>
      <c r="FH250">
        <v>11939.504000000001</v>
      </c>
      <c r="FI250" t="s">
        <v>328</v>
      </c>
      <c r="FL250" t="s">
        <v>313</v>
      </c>
      <c r="FM250">
        <v>3683.3339999999998</v>
      </c>
      <c r="FN250" t="s">
        <v>328</v>
      </c>
      <c r="FQ250" t="s">
        <v>313</v>
      </c>
      <c r="FR250">
        <v>682.72799999999995</v>
      </c>
      <c r="FS250" t="s">
        <v>375</v>
      </c>
      <c r="FV250" t="s">
        <v>313</v>
      </c>
      <c r="FW250">
        <v>424.39299999999997</v>
      </c>
      <c r="FX250" t="s">
        <v>328</v>
      </c>
      <c r="GA250" t="s">
        <v>313</v>
      </c>
      <c r="GB250">
        <v>5662.8180000000002</v>
      </c>
      <c r="GC250" t="s">
        <v>666</v>
      </c>
      <c r="GF250" t="s">
        <v>313</v>
      </c>
      <c r="GG250">
        <v>5366.192</v>
      </c>
      <c r="GH250" t="s">
        <v>328</v>
      </c>
      <c r="GK250" t="s">
        <v>313</v>
      </c>
      <c r="GL250">
        <v>5817.6670000000004</v>
      </c>
      <c r="GM250" t="s">
        <v>563</v>
      </c>
      <c r="GP250" t="s">
        <v>313</v>
      </c>
      <c r="GQ250">
        <v>5441.0079999999998</v>
      </c>
      <c r="GR250" t="s">
        <v>685</v>
      </c>
      <c r="GU250" t="s">
        <v>313</v>
      </c>
      <c r="GV250">
        <v>12.887</v>
      </c>
      <c r="GW250" t="s">
        <v>313</v>
      </c>
      <c r="GZ250" t="s">
        <v>313</v>
      </c>
      <c r="HA250">
        <v>14623.054</v>
      </c>
      <c r="HB250" t="s">
        <v>339</v>
      </c>
      <c r="HE250" t="s">
        <v>313</v>
      </c>
      <c r="HF250">
        <v>1645.634</v>
      </c>
      <c r="HG250" t="s">
        <v>328</v>
      </c>
      <c r="HJ250" t="s">
        <v>313</v>
      </c>
      <c r="HK250">
        <v>7512.9889999999996</v>
      </c>
      <c r="HL250" t="s">
        <v>328</v>
      </c>
      <c r="HO250" t="s">
        <v>313</v>
      </c>
      <c r="HP250">
        <v>1102.855</v>
      </c>
      <c r="HQ250" t="s">
        <v>328</v>
      </c>
      <c r="HT250" t="s">
        <v>313</v>
      </c>
      <c r="HU250">
        <v>22677.064999999999</v>
      </c>
      <c r="HV250" t="s">
        <v>340</v>
      </c>
      <c r="HY250" t="s">
        <v>313</v>
      </c>
      <c r="HZ250">
        <v>2954.3139999999999</v>
      </c>
      <c r="IA250" t="s">
        <v>531</v>
      </c>
      <c r="ID250" t="s">
        <v>313</v>
      </c>
      <c r="IE250">
        <v>7955.7470000000003</v>
      </c>
      <c r="IF250" t="s">
        <v>306</v>
      </c>
      <c r="II250" t="s">
        <v>313</v>
      </c>
      <c r="IJ250">
        <v>363.10700000000003</v>
      </c>
      <c r="IK250" t="s">
        <v>2332</v>
      </c>
      <c r="IN250" t="s">
        <v>313</v>
      </c>
    </row>
    <row r="251" spans="1:248">
      <c r="A251">
        <v>248</v>
      </c>
      <c r="B251" t="s">
        <v>1923</v>
      </c>
      <c r="C251" t="s">
        <v>1924</v>
      </c>
      <c r="D251" t="s">
        <v>1925</v>
      </c>
      <c r="E251" t="s">
        <v>1926</v>
      </c>
      <c r="F251" t="s">
        <v>1927</v>
      </c>
      <c r="G251" t="s">
        <v>522</v>
      </c>
      <c r="H251" t="s">
        <v>1703</v>
      </c>
      <c r="I251" t="s">
        <v>1928</v>
      </c>
      <c r="J251" t="s">
        <v>313</v>
      </c>
      <c r="K251" t="s">
        <v>313</v>
      </c>
      <c r="L251" t="s">
        <v>313</v>
      </c>
      <c r="M251">
        <v>249</v>
      </c>
      <c r="N251">
        <v>12506.120999999999</v>
      </c>
      <c r="O251" t="s">
        <v>314</v>
      </c>
      <c r="R251" t="s">
        <v>313</v>
      </c>
      <c r="S251">
        <v>1191.0319999999999</v>
      </c>
      <c r="T251" t="s">
        <v>483</v>
      </c>
      <c r="W251" t="s">
        <v>313</v>
      </c>
      <c r="X251">
        <v>0</v>
      </c>
      <c r="Y251" t="s">
        <v>316</v>
      </c>
      <c r="Z251">
        <v>100</v>
      </c>
      <c r="AA251">
        <v>11648.566999999999</v>
      </c>
      <c r="AB251" t="s">
        <v>316</v>
      </c>
      <c r="AC251">
        <v>5532.1629999999996</v>
      </c>
      <c r="AD251" t="s">
        <v>524</v>
      </c>
      <c r="AG251" t="s">
        <v>313</v>
      </c>
      <c r="AH251">
        <v>3406.835</v>
      </c>
      <c r="AI251" t="s">
        <v>525</v>
      </c>
      <c r="AL251" t="s">
        <v>313</v>
      </c>
      <c r="AM251">
        <v>2890.7049999999999</v>
      </c>
      <c r="AN251" t="s">
        <v>319</v>
      </c>
      <c r="AQ251" t="s">
        <v>313</v>
      </c>
      <c r="AR251">
        <v>4462.8670000000002</v>
      </c>
      <c r="AS251" t="s">
        <v>526</v>
      </c>
      <c r="AV251" t="s">
        <v>313</v>
      </c>
      <c r="AW251">
        <v>3481.7730000000001</v>
      </c>
      <c r="AX251" t="s">
        <v>366</v>
      </c>
      <c r="BA251" t="s">
        <v>313</v>
      </c>
      <c r="BB251">
        <v>259.30399999999997</v>
      </c>
      <c r="BC251" t="s">
        <v>322</v>
      </c>
      <c r="BF251" t="s">
        <v>313</v>
      </c>
      <c r="BG251">
        <v>399.74200000000002</v>
      </c>
      <c r="BH251" t="s">
        <v>1195</v>
      </c>
      <c r="BK251" t="s">
        <v>313</v>
      </c>
      <c r="BL251">
        <v>5633.723</v>
      </c>
      <c r="BM251" t="s">
        <v>449</v>
      </c>
      <c r="BP251" t="s">
        <v>313</v>
      </c>
      <c r="BQ251">
        <v>5976.6049999999996</v>
      </c>
      <c r="BR251" t="s">
        <v>374</v>
      </c>
      <c r="BU251" t="s">
        <v>313</v>
      </c>
      <c r="BV251">
        <v>5491.9960000000001</v>
      </c>
      <c r="BW251" t="s">
        <v>509</v>
      </c>
      <c r="BZ251" t="s">
        <v>313</v>
      </c>
      <c r="CA251">
        <v>3420.2139999999999</v>
      </c>
      <c r="CB251" t="s">
        <v>414</v>
      </c>
      <c r="CE251" t="s">
        <v>313</v>
      </c>
      <c r="CF251">
        <v>237.93299999999999</v>
      </c>
      <c r="CG251" t="s">
        <v>328</v>
      </c>
      <c r="CJ251" t="s">
        <v>313</v>
      </c>
      <c r="CK251">
        <v>6032.1019999999999</v>
      </c>
      <c r="CL251" t="s">
        <v>328</v>
      </c>
      <c r="CO251" t="s">
        <v>313</v>
      </c>
      <c r="CP251">
        <v>364.18200000000002</v>
      </c>
      <c r="CQ251" t="s">
        <v>528</v>
      </c>
      <c r="CT251" t="s">
        <v>313</v>
      </c>
      <c r="CU251">
        <v>2754.3020000000001</v>
      </c>
      <c r="CV251" t="s">
        <v>313</v>
      </c>
      <c r="CY251" t="s">
        <v>313</v>
      </c>
      <c r="CZ251">
        <v>5527.5540000000001</v>
      </c>
      <c r="DA251" t="s">
        <v>313</v>
      </c>
      <c r="DD251" t="s">
        <v>313</v>
      </c>
      <c r="DE251">
        <v>12.912000000000001</v>
      </c>
      <c r="DF251" t="s">
        <v>347</v>
      </c>
      <c r="DI251" t="s">
        <v>313</v>
      </c>
      <c r="DJ251">
        <v>5903.6379999999999</v>
      </c>
      <c r="DK251" t="s">
        <v>306</v>
      </c>
      <c r="DN251" t="s">
        <v>313</v>
      </c>
      <c r="DO251">
        <v>1647.383</v>
      </c>
      <c r="DP251" t="s">
        <v>306</v>
      </c>
      <c r="DS251" t="s">
        <v>313</v>
      </c>
      <c r="DT251">
        <v>0</v>
      </c>
      <c r="DU251" t="s">
        <v>332</v>
      </c>
      <c r="DV251">
        <v>100</v>
      </c>
      <c r="DW251">
        <v>11648.566999999999</v>
      </c>
      <c r="DX251" t="s">
        <v>332</v>
      </c>
      <c r="DY251">
        <v>5830.5720000000001</v>
      </c>
      <c r="DZ251" t="s">
        <v>328</v>
      </c>
      <c r="EC251" t="s">
        <v>313</v>
      </c>
      <c r="ED251">
        <v>10561.111000000001</v>
      </c>
      <c r="EE251" t="s">
        <v>306</v>
      </c>
      <c r="EH251" t="s">
        <v>313</v>
      </c>
      <c r="EI251">
        <v>100.66500000000001</v>
      </c>
      <c r="EJ251" t="s">
        <v>333</v>
      </c>
      <c r="EM251" t="s">
        <v>313</v>
      </c>
      <c r="EN251">
        <v>5585.0420000000004</v>
      </c>
      <c r="EO251" t="s">
        <v>394</v>
      </c>
      <c r="ER251" t="s">
        <v>313</v>
      </c>
      <c r="ES251">
        <v>3802.1260000000002</v>
      </c>
      <c r="ET251" t="s">
        <v>313</v>
      </c>
      <c r="EW251" t="s">
        <v>313</v>
      </c>
      <c r="EX251">
        <v>5802.3429999999998</v>
      </c>
      <c r="EY251" t="s">
        <v>313</v>
      </c>
      <c r="FB251" t="s">
        <v>313</v>
      </c>
      <c r="FC251">
        <v>5486.1620000000003</v>
      </c>
      <c r="FD251" t="s">
        <v>335</v>
      </c>
      <c r="FG251" t="s">
        <v>313</v>
      </c>
      <c r="FH251">
        <v>10068.297</v>
      </c>
      <c r="FI251" t="s">
        <v>328</v>
      </c>
      <c r="FL251" t="s">
        <v>313</v>
      </c>
      <c r="FM251">
        <v>279.39499999999998</v>
      </c>
      <c r="FN251" t="s">
        <v>328</v>
      </c>
      <c r="FQ251" t="s">
        <v>313</v>
      </c>
      <c r="FR251">
        <v>1250.4380000000001</v>
      </c>
      <c r="FS251" t="s">
        <v>363</v>
      </c>
      <c r="FV251" t="s">
        <v>313</v>
      </c>
      <c r="FW251">
        <v>594.53599999999994</v>
      </c>
      <c r="FX251" t="s">
        <v>328</v>
      </c>
      <c r="GA251" t="s">
        <v>313</v>
      </c>
      <c r="GB251">
        <v>6088.3050000000003</v>
      </c>
      <c r="GC251" t="s">
        <v>529</v>
      </c>
      <c r="GF251" t="s">
        <v>313</v>
      </c>
      <c r="GG251">
        <v>7933.0659999999998</v>
      </c>
      <c r="GH251" t="s">
        <v>328</v>
      </c>
      <c r="GK251" t="s">
        <v>313</v>
      </c>
      <c r="GL251">
        <v>3420.0909999999999</v>
      </c>
      <c r="GM251" t="s">
        <v>416</v>
      </c>
      <c r="GP251" t="s">
        <v>313</v>
      </c>
      <c r="GQ251">
        <v>5707.2870000000003</v>
      </c>
      <c r="GR251" t="s">
        <v>510</v>
      </c>
      <c r="GU251" t="s">
        <v>313</v>
      </c>
      <c r="GV251">
        <v>243.35</v>
      </c>
      <c r="GW251" t="s">
        <v>313</v>
      </c>
      <c r="GZ251" t="s">
        <v>313</v>
      </c>
      <c r="HA251">
        <v>11623.31</v>
      </c>
      <c r="HB251" t="s">
        <v>339</v>
      </c>
      <c r="HE251" t="s">
        <v>313</v>
      </c>
      <c r="HF251">
        <v>790.00199999999995</v>
      </c>
      <c r="HG251" t="s">
        <v>328</v>
      </c>
      <c r="HJ251" t="s">
        <v>313</v>
      </c>
      <c r="HK251">
        <v>5580.9089999999997</v>
      </c>
      <c r="HL251" t="s">
        <v>328</v>
      </c>
      <c r="HO251" t="s">
        <v>313</v>
      </c>
      <c r="HP251">
        <v>0</v>
      </c>
      <c r="HQ251" t="s">
        <v>328</v>
      </c>
      <c r="HR251">
        <v>100</v>
      </c>
      <c r="HS251">
        <v>11648.566999999999</v>
      </c>
      <c r="HT251" t="s">
        <v>328</v>
      </c>
      <c r="HU251">
        <v>21943.592000000001</v>
      </c>
      <c r="HV251" t="s">
        <v>340</v>
      </c>
      <c r="HY251" t="s">
        <v>313</v>
      </c>
      <c r="HZ251">
        <v>583.87800000000004</v>
      </c>
      <c r="IA251" t="s">
        <v>531</v>
      </c>
      <c r="ID251" t="s">
        <v>313</v>
      </c>
      <c r="IE251">
        <v>6210.79</v>
      </c>
      <c r="IF251" t="s">
        <v>306</v>
      </c>
      <c r="II251" t="s">
        <v>313</v>
      </c>
      <c r="IJ251">
        <v>162.364</v>
      </c>
      <c r="IK251" t="s">
        <v>2332</v>
      </c>
      <c r="IN251" t="s">
        <v>313</v>
      </c>
    </row>
    <row r="252" spans="1:248">
      <c r="A252">
        <v>251</v>
      </c>
      <c r="B252" t="s">
        <v>1929</v>
      </c>
      <c r="C252" t="s">
        <v>1930</v>
      </c>
      <c r="D252" t="s">
        <v>703</v>
      </c>
      <c r="E252" t="s">
        <v>1931</v>
      </c>
      <c r="F252" t="s">
        <v>1932</v>
      </c>
      <c r="G252" t="s">
        <v>522</v>
      </c>
      <c r="H252" t="s">
        <v>1736</v>
      </c>
      <c r="I252" t="s">
        <v>1933</v>
      </c>
      <c r="J252" t="s">
        <v>313</v>
      </c>
      <c r="K252" t="s">
        <v>313</v>
      </c>
      <c r="L252" t="s">
        <v>313</v>
      </c>
      <c r="M252">
        <v>250</v>
      </c>
      <c r="N252">
        <v>14741.165999999999</v>
      </c>
      <c r="O252" t="s">
        <v>314</v>
      </c>
      <c r="R252" t="s">
        <v>313</v>
      </c>
      <c r="S252">
        <v>216.34100000000001</v>
      </c>
      <c r="T252" t="s">
        <v>503</v>
      </c>
      <c r="W252" t="s">
        <v>313</v>
      </c>
      <c r="X252">
        <v>0</v>
      </c>
      <c r="Y252" t="s">
        <v>316</v>
      </c>
      <c r="Z252">
        <v>100</v>
      </c>
      <c r="AA252">
        <v>2672.5</v>
      </c>
      <c r="AB252" t="s">
        <v>316</v>
      </c>
      <c r="AC252">
        <v>8187.1620000000003</v>
      </c>
      <c r="AD252" t="s">
        <v>524</v>
      </c>
      <c r="AG252" t="s">
        <v>313</v>
      </c>
      <c r="AH252">
        <v>2681.3119999999999</v>
      </c>
      <c r="AI252" t="s">
        <v>600</v>
      </c>
      <c r="AL252" t="s">
        <v>313</v>
      </c>
      <c r="AM252">
        <v>4792.134</v>
      </c>
      <c r="AN252" t="s">
        <v>319</v>
      </c>
      <c r="AQ252" t="s">
        <v>313</v>
      </c>
      <c r="AR252">
        <v>5613.1570000000002</v>
      </c>
      <c r="AS252" t="s">
        <v>616</v>
      </c>
      <c r="AV252" t="s">
        <v>313</v>
      </c>
      <c r="AW252">
        <v>5647.8320000000003</v>
      </c>
      <c r="AX252" t="s">
        <v>306</v>
      </c>
      <c r="BA252" t="s">
        <v>313</v>
      </c>
      <c r="BB252">
        <v>1219.9929999999999</v>
      </c>
      <c r="BC252" t="s">
        <v>322</v>
      </c>
      <c r="BF252" t="s">
        <v>313</v>
      </c>
      <c r="BG252">
        <v>327.79899999999998</v>
      </c>
      <c r="BH252" t="s">
        <v>1128</v>
      </c>
      <c r="BK252" t="s">
        <v>313</v>
      </c>
      <c r="BL252">
        <v>6435.0479999999998</v>
      </c>
      <c r="BM252" t="s">
        <v>540</v>
      </c>
      <c r="BP252" t="s">
        <v>313</v>
      </c>
      <c r="BQ252">
        <v>7403.241</v>
      </c>
      <c r="BR252" t="s">
        <v>374</v>
      </c>
      <c r="BU252" t="s">
        <v>313</v>
      </c>
      <c r="BV252">
        <v>6463.78</v>
      </c>
      <c r="BW252" t="s">
        <v>663</v>
      </c>
      <c r="BZ252" t="s">
        <v>313</v>
      </c>
      <c r="CA252">
        <v>1674.7159999999999</v>
      </c>
      <c r="CB252" t="s">
        <v>561</v>
      </c>
      <c r="CE252" t="s">
        <v>313</v>
      </c>
      <c r="CF252">
        <v>317.55500000000001</v>
      </c>
      <c r="CG252" t="s">
        <v>328</v>
      </c>
      <c r="CJ252" t="s">
        <v>313</v>
      </c>
      <c r="CK252">
        <v>6253.0820000000003</v>
      </c>
      <c r="CL252" t="s">
        <v>328</v>
      </c>
      <c r="CO252" t="s">
        <v>313</v>
      </c>
      <c r="CP252">
        <v>1770.366</v>
      </c>
      <c r="CQ252" t="s">
        <v>664</v>
      </c>
      <c r="CT252" t="s">
        <v>313</v>
      </c>
      <c r="CU252">
        <v>2237.9659999999999</v>
      </c>
      <c r="CV252" t="s">
        <v>313</v>
      </c>
      <c r="CY252" t="s">
        <v>313</v>
      </c>
      <c r="CZ252">
        <v>6917.0940000000001</v>
      </c>
      <c r="DA252" t="s">
        <v>313</v>
      </c>
      <c r="DD252" t="s">
        <v>313</v>
      </c>
      <c r="DE252">
        <v>11.46</v>
      </c>
      <c r="DF252" t="s">
        <v>603</v>
      </c>
      <c r="DI252" t="s">
        <v>313</v>
      </c>
      <c r="DJ252">
        <v>7299.4160000000002</v>
      </c>
      <c r="DK252" t="s">
        <v>341</v>
      </c>
      <c r="DN252" t="s">
        <v>313</v>
      </c>
      <c r="DO252">
        <v>687.46799999999996</v>
      </c>
      <c r="DP252" t="s">
        <v>306</v>
      </c>
      <c r="DS252" t="s">
        <v>313</v>
      </c>
      <c r="DT252">
        <v>0</v>
      </c>
      <c r="DU252" t="s">
        <v>332</v>
      </c>
      <c r="DV252">
        <v>100</v>
      </c>
      <c r="DW252">
        <v>2672.5</v>
      </c>
      <c r="DX252" t="s">
        <v>332</v>
      </c>
      <c r="DY252">
        <v>6975.2169999999996</v>
      </c>
      <c r="DZ252" t="s">
        <v>328</v>
      </c>
      <c r="EC252" t="s">
        <v>313</v>
      </c>
      <c r="ED252">
        <v>12382.241</v>
      </c>
      <c r="EE252" t="s">
        <v>306</v>
      </c>
      <c r="EH252" t="s">
        <v>313</v>
      </c>
      <c r="EI252">
        <v>338.87799999999999</v>
      </c>
      <c r="EJ252" t="s">
        <v>333</v>
      </c>
      <c r="EM252" t="s">
        <v>313</v>
      </c>
      <c r="EN252">
        <v>6819.5510000000004</v>
      </c>
      <c r="EO252" t="s">
        <v>494</v>
      </c>
      <c r="ER252" t="s">
        <v>313</v>
      </c>
      <c r="ES252">
        <v>5165.1329999999998</v>
      </c>
      <c r="ET252" t="s">
        <v>313</v>
      </c>
      <c r="EW252" t="s">
        <v>313</v>
      </c>
      <c r="EX252">
        <v>7081.6350000000002</v>
      </c>
      <c r="EY252" t="s">
        <v>313</v>
      </c>
      <c r="FB252" t="s">
        <v>313</v>
      </c>
      <c r="FC252">
        <v>5311.6440000000002</v>
      </c>
      <c r="FD252" t="s">
        <v>306</v>
      </c>
      <c r="FG252" t="s">
        <v>313</v>
      </c>
      <c r="FH252">
        <v>11534.147999999999</v>
      </c>
      <c r="FI252" t="s">
        <v>328</v>
      </c>
      <c r="FL252" t="s">
        <v>313</v>
      </c>
      <c r="FM252">
        <v>2590.7869999999998</v>
      </c>
      <c r="FN252" t="s">
        <v>328</v>
      </c>
      <c r="FQ252" t="s">
        <v>313</v>
      </c>
      <c r="FR252">
        <v>1005.934</v>
      </c>
      <c r="FS252" t="s">
        <v>375</v>
      </c>
      <c r="FV252" t="s">
        <v>313</v>
      </c>
      <c r="FW252">
        <v>1963.9159999999999</v>
      </c>
      <c r="FX252" t="s">
        <v>328</v>
      </c>
      <c r="GA252" t="s">
        <v>313</v>
      </c>
      <c r="GB252">
        <v>6600.0370000000003</v>
      </c>
      <c r="GC252" t="s">
        <v>529</v>
      </c>
      <c r="GF252" t="s">
        <v>313</v>
      </c>
      <c r="GG252">
        <v>6320.7209999999995</v>
      </c>
      <c r="GH252" t="s">
        <v>328</v>
      </c>
      <c r="GK252" t="s">
        <v>313</v>
      </c>
      <c r="GL252">
        <v>5492.107</v>
      </c>
      <c r="GM252" t="s">
        <v>563</v>
      </c>
      <c r="GP252" t="s">
        <v>313</v>
      </c>
      <c r="GQ252">
        <v>6472.241</v>
      </c>
      <c r="GR252" t="s">
        <v>685</v>
      </c>
      <c r="GU252" t="s">
        <v>313</v>
      </c>
      <c r="GV252">
        <v>275.01400000000001</v>
      </c>
      <c r="GW252" t="s">
        <v>313</v>
      </c>
      <c r="GZ252" t="s">
        <v>313</v>
      </c>
      <c r="HA252">
        <v>13574.927</v>
      </c>
      <c r="HB252" t="s">
        <v>339</v>
      </c>
      <c r="HE252" t="s">
        <v>313</v>
      </c>
      <c r="HF252">
        <v>3082.6489999999999</v>
      </c>
      <c r="HG252" t="s">
        <v>328</v>
      </c>
      <c r="HJ252" t="s">
        <v>313</v>
      </c>
      <c r="HK252">
        <v>7000.3559999999998</v>
      </c>
      <c r="HL252" t="s">
        <v>328</v>
      </c>
      <c r="HO252" t="s">
        <v>313</v>
      </c>
      <c r="HP252">
        <v>8.2100000000000009</v>
      </c>
      <c r="HQ252" t="s">
        <v>328</v>
      </c>
      <c r="HT252" t="s">
        <v>313</v>
      </c>
      <c r="HU252">
        <v>22754.1</v>
      </c>
      <c r="HV252" t="s">
        <v>340</v>
      </c>
      <c r="HY252" t="s">
        <v>313</v>
      </c>
      <c r="HZ252">
        <v>1816.2080000000001</v>
      </c>
      <c r="IA252" t="s">
        <v>531</v>
      </c>
      <c r="ID252" t="s">
        <v>313</v>
      </c>
      <c r="IE252">
        <v>7505.3710000000001</v>
      </c>
      <c r="IF252" t="s">
        <v>306</v>
      </c>
      <c r="II252" t="s">
        <v>313</v>
      </c>
      <c r="IJ252">
        <v>317.55500000000001</v>
      </c>
      <c r="IK252" t="s">
        <v>2332</v>
      </c>
      <c r="IN252" t="s">
        <v>313</v>
      </c>
    </row>
    <row r="253" spans="1:248">
      <c r="A253">
        <v>244</v>
      </c>
      <c r="B253" t="s">
        <v>1934</v>
      </c>
      <c r="C253" t="s">
        <v>1935</v>
      </c>
      <c r="D253" t="s">
        <v>1936</v>
      </c>
      <c r="E253" t="s">
        <v>1937</v>
      </c>
      <c r="F253" t="s">
        <v>1938</v>
      </c>
      <c r="G253" t="s">
        <v>522</v>
      </c>
      <c r="H253" t="s">
        <v>1689</v>
      </c>
      <c r="I253" t="s">
        <v>1939</v>
      </c>
      <c r="J253" t="s">
        <v>313</v>
      </c>
      <c r="K253" t="s">
        <v>313</v>
      </c>
      <c r="L253" t="s">
        <v>313</v>
      </c>
      <c r="M253">
        <v>251</v>
      </c>
      <c r="N253">
        <v>14081.334999999999</v>
      </c>
      <c r="O253" t="s">
        <v>314</v>
      </c>
      <c r="R253" t="s">
        <v>313</v>
      </c>
      <c r="S253">
        <v>185.29</v>
      </c>
      <c r="T253" t="s">
        <v>503</v>
      </c>
      <c r="W253" t="s">
        <v>313</v>
      </c>
      <c r="X253">
        <v>0</v>
      </c>
      <c r="Y253" t="s">
        <v>316</v>
      </c>
      <c r="Z253">
        <v>100</v>
      </c>
      <c r="AA253">
        <v>17075.191999999999</v>
      </c>
      <c r="AB253" t="s">
        <v>316</v>
      </c>
      <c r="AC253">
        <v>8043.1289999999999</v>
      </c>
      <c r="AD253" t="s">
        <v>524</v>
      </c>
      <c r="AG253" t="s">
        <v>313</v>
      </c>
      <c r="AH253">
        <v>2490.5659999999998</v>
      </c>
      <c r="AI253" t="s">
        <v>600</v>
      </c>
      <c r="AL253" t="s">
        <v>313</v>
      </c>
      <c r="AM253">
        <v>4152.4979999999996</v>
      </c>
      <c r="AN253" t="s">
        <v>319</v>
      </c>
      <c r="AQ253" t="s">
        <v>313</v>
      </c>
      <c r="AR253">
        <v>5115.9189999999999</v>
      </c>
      <c r="AS253" t="s">
        <v>616</v>
      </c>
      <c r="AV253" t="s">
        <v>313</v>
      </c>
      <c r="AW253">
        <v>4954.92</v>
      </c>
      <c r="AX253" t="s">
        <v>306</v>
      </c>
      <c r="BA253" t="s">
        <v>313</v>
      </c>
      <c r="BB253">
        <v>1092.375</v>
      </c>
      <c r="BC253" t="s">
        <v>322</v>
      </c>
      <c r="BF253" t="s">
        <v>313</v>
      </c>
      <c r="BG253">
        <v>77.385000000000005</v>
      </c>
      <c r="BH253" t="s">
        <v>1120</v>
      </c>
      <c r="BK253" t="s">
        <v>313</v>
      </c>
      <c r="BL253">
        <v>5722.9129999999996</v>
      </c>
      <c r="BM253" t="s">
        <v>540</v>
      </c>
      <c r="BP253" t="s">
        <v>313</v>
      </c>
      <c r="BQ253">
        <v>6687.8109999999997</v>
      </c>
      <c r="BR253" t="s">
        <v>374</v>
      </c>
      <c r="BU253" t="s">
        <v>313</v>
      </c>
      <c r="BV253">
        <v>5872.433</v>
      </c>
      <c r="BW253" t="s">
        <v>541</v>
      </c>
      <c r="BZ253" t="s">
        <v>313</v>
      </c>
      <c r="CA253">
        <v>1709.778</v>
      </c>
      <c r="CB253" t="s">
        <v>561</v>
      </c>
      <c r="CE253" t="s">
        <v>313</v>
      </c>
      <c r="CF253">
        <v>731.279</v>
      </c>
      <c r="CG253" t="s">
        <v>328</v>
      </c>
      <c r="CJ253" t="s">
        <v>313</v>
      </c>
      <c r="CK253">
        <v>5551.1719999999996</v>
      </c>
      <c r="CL253" t="s">
        <v>328</v>
      </c>
      <c r="CO253" t="s">
        <v>313</v>
      </c>
      <c r="CP253">
        <v>1986.788</v>
      </c>
      <c r="CQ253" t="s">
        <v>664</v>
      </c>
      <c r="CT253" t="s">
        <v>313</v>
      </c>
      <c r="CU253">
        <v>2581.268</v>
      </c>
      <c r="CV253" t="s">
        <v>313</v>
      </c>
      <c r="CY253" t="s">
        <v>313</v>
      </c>
      <c r="CZ253">
        <v>6201.56</v>
      </c>
      <c r="DA253" t="s">
        <v>313</v>
      </c>
      <c r="DD253" t="s">
        <v>313</v>
      </c>
      <c r="DE253">
        <v>0</v>
      </c>
      <c r="DF253" t="s">
        <v>603</v>
      </c>
      <c r="DG253">
        <v>97.593000000000004</v>
      </c>
      <c r="DH253">
        <v>16664.188999999998</v>
      </c>
      <c r="DI253" t="s">
        <v>603</v>
      </c>
      <c r="DJ253">
        <v>6582.7939999999999</v>
      </c>
      <c r="DK253" t="s">
        <v>341</v>
      </c>
      <c r="DN253" t="s">
        <v>313</v>
      </c>
      <c r="DO253">
        <v>1167.2070000000001</v>
      </c>
      <c r="DP253" t="s">
        <v>306</v>
      </c>
      <c r="DS253" t="s">
        <v>313</v>
      </c>
      <c r="DT253">
        <v>0</v>
      </c>
      <c r="DU253" t="s">
        <v>332</v>
      </c>
      <c r="DV253">
        <v>94.805000000000007</v>
      </c>
      <c r="DW253">
        <v>16188.151</v>
      </c>
      <c r="DX253" t="s">
        <v>332</v>
      </c>
      <c r="DY253">
        <v>6252.2629999999999</v>
      </c>
      <c r="DZ253" t="s">
        <v>328</v>
      </c>
      <c r="EC253" t="s">
        <v>313</v>
      </c>
      <c r="ED253">
        <v>11669.99</v>
      </c>
      <c r="EE253" t="s">
        <v>306</v>
      </c>
      <c r="EH253" t="s">
        <v>313</v>
      </c>
      <c r="EI253">
        <v>134.62200000000001</v>
      </c>
      <c r="EJ253" t="s">
        <v>333</v>
      </c>
      <c r="EM253" t="s">
        <v>313</v>
      </c>
      <c r="EN253">
        <v>6195.143</v>
      </c>
      <c r="EO253" t="s">
        <v>494</v>
      </c>
      <c r="ER253" t="s">
        <v>313</v>
      </c>
      <c r="ES253">
        <v>4454.7640000000001</v>
      </c>
      <c r="ET253" t="s">
        <v>313</v>
      </c>
      <c r="EW253" t="s">
        <v>313</v>
      </c>
      <c r="EX253">
        <v>6361.7020000000002</v>
      </c>
      <c r="EY253" t="s">
        <v>313</v>
      </c>
      <c r="FB253" t="s">
        <v>313</v>
      </c>
      <c r="FC253">
        <v>5677.0569999999998</v>
      </c>
      <c r="FD253" t="s">
        <v>306</v>
      </c>
      <c r="FG253" t="s">
        <v>313</v>
      </c>
      <c r="FH253">
        <v>10812.782999999999</v>
      </c>
      <c r="FI253" t="s">
        <v>328</v>
      </c>
      <c r="FL253" t="s">
        <v>313</v>
      </c>
      <c r="FM253">
        <v>2213.1840000000002</v>
      </c>
      <c r="FN253" t="s">
        <v>328</v>
      </c>
      <c r="FQ253" t="s">
        <v>313</v>
      </c>
      <c r="FR253">
        <v>645.94799999999998</v>
      </c>
      <c r="FS253" t="s">
        <v>321</v>
      </c>
      <c r="FV253" t="s">
        <v>313</v>
      </c>
      <c r="FW253">
        <v>1945.8</v>
      </c>
      <c r="FX253" t="s">
        <v>328</v>
      </c>
      <c r="GA253" t="s">
        <v>313</v>
      </c>
      <c r="GB253">
        <v>5884.2460000000001</v>
      </c>
      <c r="GC253" t="s">
        <v>529</v>
      </c>
      <c r="GF253" t="s">
        <v>313</v>
      </c>
      <c r="GG253">
        <v>5932.8729999999996</v>
      </c>
      <c r="GH253" t="s">
        <v>328</v>
      </c>
      <c r="GK253" t="s">
        <v>313</v>
      </c>
      <c r="GL253">
        <v>5110.1229999999996</v>
      </c>
      <c r="GM253" t="s">
        <v>416</v>
      </c>
      <c r="GP253" t="s">
        <v>313</v>
      </c>
      <c r="GQ253">
        <v>6123.68</v>
      </c>
      <c r="GR253" t="s">
        <v>685</v>
      </c>
      <c r="GU253" t="s">
        <v>313</v>
      </c>
      <c r="GV253">
        <v>0</v>
      </c>
      <c r="GW253" t="s">
        <v>313</v>
      </c>
      <c r="GX253">
        <v>0</v>
      </c>
      <c r="GY253">
        <v>3.3000000000000002E-2</v>
      </c>
      <c r="GZ253" t="s">
        <v>313</v>
      </c>
      <c r="HA253">
        <v>13704.942999999999</v>
      </c>
      <c r="HB253" t="s">
        <v>339</v>
      </c>
      <c r="HE253" t="s">
        <v>313</v>
      </c>
      <c r="HF253">
        <v>2629.9780000000001</v>
      </c>
      <c r="HG253" t="s">
        <v>328</v>
      </c>
      <c r="HJ253" t="s">
        <v>313</v>
      </c>
      <c r="HK253">
        <v>6285.26</v>
      </c>
      <c r="HL253" t="s">
        <v>328</v>
      </c>
      <c r="HO253" t="s">
        <v>313</v>
      </c>
      <c r="HP253">
        <v>399.00799999999998</v>
      </c>
      <c r="HQ253" t="s">
        <v>328</v>
      </c>
      <c r="HT253" t="s">
        <v>313</v>
      </c>
      <c r="HU253">
        <v>22043.966</v>
      </c>
      <c r="HV253" t="s">
        <v>340</v>
      </c>
      <c r="HY253" t="s">
        <v>313</v>
      </c>
      <c r="HZ253">
        <v>1532.934</v>
      </c>
      <c r="IA253" t="s">
        <v>531</v>
      </c>
      <c r="ID253" t="s">
        <v>313</v>
      </c>
      <c r="IE253">
        <v>6784.527</v>
      </c>
      <c r="IF253" t="s">
        <v>306</v>
      </c>
      <c r="II253" t="s">
        <v>313</v>
      </c>
      <c r="IJ253">
        <v>655.65</v>
      </c>
      <c r="IK253" t="s">
        <v>2332</v>
      </c>
      <c r="IN253" t="s">
        <v>313</v>
      </c>
    </row>
    <row r="254" spans="1:248">
      <c r="A254">
        <v>249</v>
      </c>
      <c r="B254" t="s">
        <v>1940</v>
      </c>
      <c r="C254" t="s">
        <v>1941</v>
      </c>
      <c r="D254" t="s">
        <v>1942</v>
      </c>
      <c r="E254" t="s">
        <v>1943</v>
      </c>
      <c r="F254" t="s">
        <v>1944</v>
      </c>
      <c r="G254" t="s">
        <v>522</v>
      </c>
      <c r="H254" t="s">
        <v>1714</v>
      </c>
      <c r="I254" t="s">
        <v>1945</v>
      </c>
      <c r="J254" t="s">
        <v>313</v>
      </c>
      <c r="K254" t="s">
        <v>313</v>
      </c>
      <c r="L254" t="s">
        <v>313</v>
      </c>
      <c r="M254">
        <v>252</v>
      </c>
      <c r="N254">
        <v>9564.2829999999994</v>
      </c>
      <c r="O254" t="s">
        <v>314</v>
      </c>
      <c r="R254" t="s">
        <v>313</v>
      </c>
      <c r="S254">
        <v>2697.8420000000001</v>
      </c>
      <c r="T254" t="s">
        <v>315</v>
      </c>
      <c r="W254" t="s">
        <v>313</v>
      </c>
      <c r="X254">
        <v>0</v>
      </c>
      <c r="Y254" t="s">
        <v>316</v>
      </c>
      <c r="Z254">
        <v>99.54</v>
      </c>
      <c r="AA254">
        <v>42063.214999999997</v>
      </c>
      <c r="AB254" t="s">
        <v>316</v>
      </c>
      <c r="AC254">
        <v>5188.9769999999999</v>
      </c>
      <c r="AD254" t="s">
        <v>317</v>
      </c>
      <c r="AG254" t="s">
        <v>313</v>
      </c>
      <c r="AH254">
        <v>2706.7089999999998</v>
      </c>
      <c r="AI254" t="s">
        <v>318</v>
      </c>
      <c r="AL254" t="s">
        <v>313</v>
      </c>
      <c r="AM254">
        <v>0</v>
      </c>
      <c r="AN254" t="s">
        <v>319</v>
      </c>
      <c r="AO254">
        <v>0.46</v>
      </c>
      <c r="AP254">
        <v>194.48400000000001</v>
      </c>
      <c r="AQ254" t="s">
        <v>319</v>
      </c>
      <c r="AR254">
        <v>3397.16</v>
      </c>
      <c r="AS254" t="s">
        <v>616</v>
      </c>
      <c r="AV254" t="s">
        <v>313</v>
      </c>
      <c r="AW254">
        <v>1949.6859999999999</v>
      </c>
      <c r="AX254" t="s">
        <v>306</v>
      </c>
      <c r="BA254" t="s">
        <v>313</v>
      </c>
      <c r="BB254">
        <v>808.82299999999998</v>
      </c>
      <c r="BC254" t="s">
        <v>322</v>
      </c>
      <c r="BF254" t="s">
        <v>313</v>
      </c>
      <c r="BG254">
        <v>298.80200000000002</v>
      </c>
      <c r="BH254" t="s">
        <v>1020</v>
      </c>
      <c r="BK254" t="s">
        <v>313</v>
      </c>
      <c r="BL254">
        <v>2079.7559999999999</v>
      </c>
      <c r="BM254" t="s">
        <v>824</v>
      </c>
      <c r="BP254" t="s">
        <v>313</v>
      </c>
      <c r="BQ254">
        <v>3994.4360000000001</v>
      </c>
      <c r="BR254" t="s">
        <v>374</v>
      </c>
      <c r="BU254" t="s">
        <v>313</v>
      </c>
      <c r="BV254">
        <v>1342.059</v>
      </c>
      <c r="BW254" t="s">
        <v>618</v>
      </c>
      <c r="BZ254" t="s">
        <v>313</v>
      </c>
      <c r="CA254">
        <v>0</v>
      </c>
      <c r="CB254" t="s">
        <v>542</v>
      </c>
      <c r="CC254">
        <v>100</v>
      </c>
      <c r="CD254">
        <v>42257.7</v>
      </c>
      <c r="CE254" t="s">
        <v>542</v>
      </c>
      <c r="CF254">
        <v>809.351</v>
      </c>
      <c r="CG254" t="s">
        <v>328</v>
      </c>
      <c r="CJ254" t="s">
        <v>313</v>
      </c>
      <c r="CK254">
        <v>1947.826</v>
      </c>
      <c r="CL254" t="s">
        <v>328</v>
      </c>
      <c r="CO254" t="s">
        <v>313</v>
      </c>
      <c r="CP254">
        <v>909.81100000000004</v>
      </c>
      <c r="CQ254" t="s">
        <v>794</v>
      </c>
      <c r="CT254" t="s">
        <v>313</v>
      </c>
      <c r="CU254">
        <v>1072.884</v>
      </c>
      <c r="CV254" t="s">
        <v>313</v>
      </c>
      <c r="CY254" t="s">
        <v>313</v>
      </c>
      <c r="CZ254">
        <v>3659.502</v>
      </c>
      <c r="DA254" t="s">
        <v>313</v>
      </c>
      <c r="DD254" t="s">
        <v>313</v>
      </c>
      <c r="DE254">
        <v>323.85899999999998</v>
      </c>
      <c r="DF254" t="s">
        <v>347</v>
      </c>
      <c r="DI254" t="s">
        <v>313</v>
      </c>
      <c r="DJ254">
        <v>3922.9810000000002</v>
      </c>
      <c r="DK254" t="s">
        <v>341</v>
      </c>
      <c r="DN254" t="s">
        <v>313</v>
      </c>
      <c r="DO254">
        <v>1143.7349999999999</v>
      </c>
      <c r="DP254" t="s">
        <v>418</v>
      </c>
      <c r="DS254" t="s">
        <v>313</v>
      </c>
      <c r="DT254">
        <v>0</v>
      </c>
      <c r="DU254" t="s">
        <v>332</v>
      </c>
      <c r="DV254">
        <v>100</v>
      </c>
      <c r="DW254">
        <v>42257.7</v>
      </c>
      <c r="DX254" t="s">
        <v>332</v>
      </c>
      <c r="DY254">
        <v>2885.7890000000002</v>
      </c>
      <c r="DZ254" t="s">
        <v>328</v>
      </c>
      <c r="EC254" t="s">
        <v>313</v>
      </c>
      <c r="ED254">
        <v>4900.8419999999996</v>
      </c>
      <c r="EE254" t="s">
        <v>306</v>
      </c>
      <c r="EH254" t="s">
        <v>313</v>
      </c>
      <c r="EI254">
        <v>25.359000000000002</v>
      </c>
      <c r="EJ254" t="s">
        <v>364</v>
      </c>
      <c r="EM254" t="s">
        <v>313</v>
      </c>
      <c r="EN254">
        <v>781.94899999999996</v>
      </c>
      <c r="EO254" t="s">
        <v>494</v>
      </c>
      <c r="ER254" t="s">
        <v>313</v>
      </c>
      <c r="ES254">
        <v>56.454999999999998</v>
      </c>
      <c r="ET254" t="s">
        <v>313</v>
      </c>
      <c r="EW254" t="s">
        <v>313</v>
      </c>
      <c r="EX254">
        <v>3683.482</v>
      </c>
      <c r="EY254" t="s">
        <v>313</v>
      </c>
      <c r="FB254" t="s">
        <v>313</v>
      </c>
      <c r="FC254">
        <v>3683.1819999999998</v>
      </c>
      <c r="FD254" t="s">
        <v>376</v>
      </c>
      <c r="FG254" t="s">
        <v>313</v>
      </c>
      <c r="FH254">
        <v>5277.9949999999999</v>
      </c>
      <c r="FI254" t="s">
        <v>328</v>
      </c>
      <c r="FL254" t="s">
        <v>313</v>
      </c>
      <c r="FM254">
        <v>2276.1889999999999</v>
      </c>
      <c r="FN254" t="s">
        <v>328</v>
      </c>
      <c r="FQ254" t="s">
        <v>313</v>
      </c>
      <c r="FR254">
        <v>5380.8459999999995</v>
      </c>
      <c r="FS254" t="s">
        <v>349</v>
      </c>
      <c r="FV254" t="s">
        <v>313</v>
      </c>
      <c r="FW254">
        <v>318.774</v>
      </c>
      <c r="FX254" t="s">
        <v>328</v>
      </c>
      <c r="GA254" t="s">
        <v>313</v>
      </c>
      <c r="GB254">
        <v>2169.145</v>
      </c>
      <c r="GC254" t="s">
        <v>529</v>
      </c>
      <c r="GF254" t="s">
        <v>313</v>
      </c>
      <c r="GG254">
        <v>4379.3310000000001</v>
      </c>
      <c r="GH254" t="s">
        <v>328</v>
      </c>
      <c r="GK254" t="s">
        <v>313</v>
      </c>
      <c r="GL254">
        <v>2585.3960000000002</v>
      </c>
      <c r="GM254" t="s">
        <v>337</v>
      </c>
      <c r="GP254" t="s">
        <v>313</v>
      </c>
      <c r="GQ254">
        <v>3778.49</v>
      </c>
      <c r="GR254" t="s">
        <v>502</v>
      </c>
      <c r="GU254" t="s">
        <v>313</v>
      </c>
      <c r="GV254">
        <v>35.978999999999999</v>
      </c>
      <c r="GW254" t="s">
        <v>313</v>
      </c>
      <c r="GZ254" t="s">
        <v>313</v>
      </c>
      <c r="HA254">
        <v>19178.048999999999</v>
      </c>
      <c r="HB254" t="s">
        <v>339</v>
      </c>
      <c r="HE254" t="s">
        <v>313</v>
      </c>
      <c r="HF254">
        <v>2630.3270000000002</v>
      </c>
      <c r="HG254" t="s">
        <v>328</v>
      </c>
      <c r="HJ254" t="s">
        <v>313</v>
      </c>
      <c r="HK254">
        <v>3877.9009999999998</v>
      </c>
      <c r="HL254" t="s">
        <v>328</v>
      </c>
      <c r="HO254" t="s">
        <v>313</v>
      </c>
      <c r="HP254">
        <v>481.83100000000002</v>
      </c>
      <c r="HQ254" t="s">
        <v>328</v>
      </c>
      <c r="HT254" t="s">
        <v>313</v>
      </c>
      <c r="HU254">
        <v>14537.138999999999</v>
      </c>
      <c r="HV254" t="s">
        <v>340</v>
      </c>
      <c r="HY254" t="s">
        <v>313</v>
      </c>
      <c r="HZ254">
        <v>3347.6039999999998</v>
      </c>
      <c r="IA254" t="s">
        <v>327</v>
      </c>
      <c r="ID254" t="s">
        <v>313</v>
      </c>
      <c r="IE254">
        <v>2583.2869999999998</v>
      </c>
      <c r="IF254" t="s">
        <v>306</v>
      </c>
      <c r="II254" t="s">
        <v>313</v>
      </c>
      <c r="IJ254">
        <v>0</v>
      </c>
      <c r="IK254" t="s">
        <v>2332</v>
      </c>
      <c r="IL254">
        <v>58.127000000000002</v>
      </c>
      <c r="IM254">
        <v>24562.946</v>
      </c>
      <c r="IN254" t="s">
        <v>2332</v>
      </c>
    </row>
    <row r="255" spans="1:248">
      <c r="A255">
        <v>254</v>
      </c>
      <c r="B255" t="s">
        <v>1946</v>
      </c>
      <c r="C255" t="s">
        <v>1947</v>
      </c>
      <c r="D255" t="s">
        <v>406</v>
      </c>
      <c r="E255" t="s">
        <v>1948</v>
      </c>
      <c r="F255" t="s">
        <v>1949</v>
      </c>
      <c r="G255" t="s">
        <v>522</v>
      </c>
      <c r="H255" t="s">
        <v>1725</v>
      </c>
      <c r="I255" t="s">
        <v>1950</v>
      </c>
      <c r="J255" t="s">
        <v>313</v>
      </c>
      <c r="K255" t="s">
        <v>313</v>
      </c>
      <c r="L255" t="s">
        <v>313</v>
      </c>
      <c r="M255">
        <v>253</v>
      </c>
      <c r="N255">
        <v>12787.189</v>
      </c>
      <c r="O255" t="s">
        <v>314</v>
      </c>
      <c r="R255" t="s">
        <v>313</v>
      </c>
      <c r="S255">
        <v>94.132999999999996</v>
      </c>
      <c r="T255" t="s">
        <v>471</v>
      </c>
      <c r="W255" t="s">
        <v>313</v>
      </c>
      <c r="X255">
        <v>0</v>
      </c>
      <c r="Y255" t="s">
        <v>316</v>
      </c>
      <c r="Z255">
        <v>100</v>
      </c>
      <c r="AA255">
        <v>5757.933</v>
      </c>
      <c r="AB255" t="s">
        <v>316</v>
      </c>
      <c r="AC255">
        <v>7315.9380000000001</v>
      </c>
      <c r="AD255" t="s">
        <v>317</v>
      </c>
      <c r="AG255" t="s">
        <v>313</v>
      </c>
      <c r="AH255">
        <v>1900.1569999999999</v>
      </c>
      <c r="AI255" t="s">
        <v>600</v>
      </c>
      <c r="AL255" t="s">
        <v>313</v>
      </c>
      <c r="AM255">
        <v>2486.4520000000002</v>
      </c>
      <c r="AN255" t="s">
        <v>319</v>
      </c>
      <c r="AQ255" t="s">
        <v>313</v>
      </c>
      <c r="AR255">
        <v>2135.3040000000001</v>
      </c>
      <c r="AS255" t="s">
        <v>616</v>
      </c>
      <c r="AV255" t="s">
        <v>313</v>
      </c>
      <c r="AW255">
        <v>2331.35</v>
      </c>
      <c r="AX255" t="s">
        <v>306</v>
      </c>
      <c r="BA255" t="s">
        <v>313</v>
      </c>
      <c r="BB255">
        <v>1142.1110000000001</v>
      </c>
      <c r="BC255" t="s">
        <v>390</v>
      </c>
      <c r="BF255" t="s">
        <v>313</v>
      </c>
      <c r="BG255">
        <v>1481.3530000000001</v>
      </c>
      <c r="BH255" t="s">
        <v>1339</v>
      </c>
      <c r="BK255" t="s">
        <v>313</v>
      </c>
      <c r="BL255">
        <v>3349.192</v>
      </c>
      <c r="BM255" t="s">
        <v>540</v>
      </c>
      <c r="BP255" t="s">
        <v>313</v>
      </c>
      <c r="BQ255">
        <v>5220.4070000000002</v>
      </c>
      <c r="BR255" t="s">
        <v>374</v>
      </c>
      <c r="BU255" t="s">
        <v>313</v>
      </c>
      <c r="BV255">
        <v>3270.1860000000001</v>
      </c>
      <c r="BW255" t="s">
        <v>541</v>
      </c>
      <c r="BZ255" t="s">
        <v>313</v>
      </c>
      <c r="CA255">
        <v>2686.6379999999999</v>
      </c>
      <c r="CB255" t="s">
        <v>915</v>
      </c>
      <c r="CE255" t="s">
        <v>313</v>
      </c>
      <c r="CF255">
        <v>817.06500000000005</v>
      </c>
      <c r="CG255" t="s">
        <v>328</v>
      </c>
      <c r="CJ255" t="s">
        <v>313</v>
      </c>
      <c r="CK255">
        <v>3026.8879999999999</v>
      </c>
      <c r="CL255" t="s">
        <v>328</v>
      </c>
      <c r="CO255" t="s">
        <v>313</v>
      </c>
      <c r="CP255">
        <v>2681.2750000000001</v>
      </c>
      <c r="CQ255" t="s">
        <v>576</v>
      </c>
      <c r="CT255" t="s">
        <v>313</v>
      </c>
      <c r="CU255">
        <v>3000.884</v>
      </c>
      <c r="CV255" t="s">
        <v>313</v>
      </c>
      <c r="CY255" t="s">
        <v>313</v>
      </c>
      <c r="CZ255">
        <v>4787.1949999999997</v>
      </c>
      <c r="DA255" t="s">
        <v>313</v>
      </c>
      <c r="DD255" t="s">
        <v>313</v>
      </c>
      <c r="DE255">
        <v>312.09199999999998</v>
      </c>
      <c r="DF255" t="s">
        <v>347</v>
      </c>
      <c r="DI255" t="s">
        <v>313</v>
      </c>
      <c r="DJ255">
        <v>5092.3</v>
      </c>
      <c r="DK255" t="s">
        <v>341</v>
      </c>
      <c r="DN255" t="s">
        <v>313</v>
      </c>
      <c r="DO255">
        <v>585.28800000000001</v>
      </c>
      <c r="DP255" t="s">
        <v>418</v>
      </c>
      <c r="DS255" t="s">
        <v>313</v>
      </c>
      <c r="DT255">
        <v>0</v>
      </c>
      <c r="DU255" t="s">
        <v>332</v>
      </c>
      <c r="DV255">
        <v>100</v>
      </c>
      <c r="DW255">
        <v>5757.933</v>
      </c>
      <c r="DX255" t="s">
        <v>332</v>
      </c>
      <c r="DY255">
        <v>4482.4170000000004</v>
      </c>
      <c r="DZ255" t="s">
        <v>328</v>
      </c>
      <c r="EC255" t="s">
        <v>313</v>
      </c>
      <c r="ED255">
        <v>9480.2559999999994</v>
      </c>
      <c r="EE255" t="s">
        <v>306</v>
      </c>
      <c r="EH255" t="s">
        <v>313</v>
      </c>
      <c r="EI255">
        <v>291.48200000000003</v>
      </c>
      <c r="EJ255" t="s">
        <v>333</v>
      </c>
      <c r="EM255" t="s">
        <v>313</v>
      </c>
      <c r="EN255">
        <v>3180.5059999999999</v>
      </c>
      <c r="EO255" t="s">
        <v>494</v>
      </c>
      <c r="ER255" t="s">
        <v>313</v>
      </c>
      <c r="ES255">
        <v>2539.7600000000002</v>
      </c>
      <c r="ET255" t="s">
        <v>313</v>
      </c>
      <c r="EW255" t="s">
        <v>313</v>
      </c>
      <c r="EX255">
        <v>4784.3220000000001</v>
      </c>
      <c r="EY255" t="s">
        <v>313</v>
      </c>
      <c r="FB255" t="s">
        <v>313</v>
      </c>
      <c r="FC255">
        <v>6524.5339999999997</v>
      </c>
      <c r="FD255" t="s">
        <v>306</v>
      </c>
      <c r="FG255" t="s">
        <v>313</v>
      </c>
      <c r="FH255">
        <v>8876.0720000000001</v>
      </c>
      <c r="FI255" t="s">
        <v>328</v>
      </c>
      <c r="FL255" t="s">
        <v>313</v>
      </c>
      <c r="FM255">
        <v>1815.278</v>
      </c>
      <c r="FN255" t="s">
        <v>328</v>
      </c>
      <c r="FQ255" t="s">
        <v>313</v>
      </c>
      <c r="FR255">
        <v>1524.2840000000001</v>
      </c>
      <c r="FS255" t="s">
        <v>366</v>
      </c>
      <c r="FV255" t="s">
        <v>313</v>
      </c>
      <c r="FW255">
        <v>1426.8</v>
      </c>
      <c r="FX255" t="s">
        <v>328</v>
      </c>
      <c r="GA255" t="s">
        <v>313</v>
      </c>
      <c r="GB255">
        <v>3574.7689999999998</v>
      </c>
      <c r="GC255" t="s">
        <v>529</v>
      </c>
      <c r="GF255" t="s">
        <v>313</v>
      </c>
      <c r="GG255">
        <v>3228.63</v>
      </c>
      <c r="GH255" t="s">
        <v>328</v>
      </c>
      <c r="GK255" t="s">
        <v>313</v>
      </c>
      <c r="GL255">
        <v>4972.8289999999997</v>
      </c>
      <c r="GM255" t="s">
        <v>416</v>
      </c>
      <c r="GP255" t="s">
        <v>313</v>
      </c>
      <c r="GQ255">
        <v>3538.5479999999998</v>
      </c>
      <c r="GR255" t="s">
        <v>685</v>
      </c>
      <c r="GU255" t="s">
        <v>313</v>
      </c>
      <c r="GV255">
        <v>1321.6</v>
      </c>
      <c r="GW255" t="s">
        <v>313</v>
      </c>
      <c r="GZ255" t="s">
        <v>313</v>
      </c>
      <c r="HA255">
        <v>16384.465</v>
      </c>
      <c r="HB255" t="s">
        <v>339</v>
      </c>
      <c r="HE255" t="s">
        <v>313</v>
      </c>
      <c r="HF255">
        <v>1207.588</v>
      </c>
      <c r="HG255" t="s">
        <v>328</v>
      </c>
      <c r="HJ255" t="s">
        <v>313</v>
      </c>
      <c r="HK255">
        <v>4854.3500000000004</v>
      </c>
      <c r="HL255" t="s">
        <v>328</v>
      </c>
      <c r="HO255" t="s">
        <v>313</v>
      </c>
      <c r="HP255">
        <v>95.483999999999995</v>
      </c>
      <c r="HQ255" t="s">
        <v>328</v>
      </c>
      <c r="HT255" t="s">
        <v>313</v>
      </c>
      <c r="HU255">
        <v>19330.168000000001</v>
      </c>
      <c r="HV255" t="s">
        <v>340</v>
      </c>
      <c r="HY255" t="s">
        <v>313</v>
      </c>
      <c r="HZ255">
        <v>3708.4720000000002</v>
      </c>
      <c r="IA255" t="s">
        <v>531</v>
      </c>
      <c r="ID255" t="s">
        <v>313</v>
      </c>
      <c r="IE255">
        <v>5126.5929999999998</v>
      </c>
      <c r="IF255" t="s">
        <v>306</v>
      </c>
      <c r="II255" t="s">
        <v>313</v>
      </c>
      <c r="IJ255">
        <v>243.696</v>
      </c>
      <c r="IK255" t="s">
        <v>2332</v>
      </c>
      <c r="IN255" t="s">
        <v>313</v>
      </c>
    </row>
    <row r="256" spans="1:248">
      <c r="A256">
        <v>255</v>
      </c>
      <c r="B256" t="s">
        <v>1951</v>
      </c>
      <c r="C256" t="s">
        <v>1952</v>
      </c>
      <c r="D256" t="s">
        <v>1953</v>
      </c>
      <c r="E256" t="s">
        <v>1954</v>
      </c>
      <c r="F256" t="s">
        <v>1955</v>
      </c>
      <c r="G256" t="s">
        <v>522</v>
      </c>
      <c r="H256" t="s">
        <v>1730</v>
      </c>
      <c r="I256" t="s">
        <v>1956</v>
      </c>
      <c r="J256" t="s">
        <v>313</v>
      </c>
      <c r="K256" t="s">
        <v>313</v>
      </c>
      <c r="L256" t="s">
        <v>313</v>
      </c>
      <c r="M256">
        <v>254</v>
      </c>
      <c r="N256">
        <v>11973.9</v>
      </c>
      <c r="O256" t="s">
        <v>314</v>
      </c>
      <c r="R256" t="s">
        <v>313</v>
      </c>
      <c r="S256">
        <v>1126.346</v>
      </c>
      <c r="T256" t="s">
        <v>483</v>
      </c>
      <c r="W256" t="s">
        <v>313</v>
      </c>
      <c r="X256">
        <v>0</v>
      </c>
      <c r="Y256" t="s">
        <v>316</v>
      </c>
      <c r="Z256">
        <v>100</v>
      </c>
      <c r="AA256">
        <v>14425.548000000001</v>
      </c>
      <c r="AB256" t="s">
        <v>316</v>
      </c>
      <c r="AC256">
        <v>6101.7550000000001</v>
      </c>
      <c r="AD256" t="s">
        <v>524</v>
      </c>
      <c r="AG256" t="s">
        <v>313</v>
      </c>
      <c r="AH256">
        <v>2816.3530000000001</v>
      </c>
      <c r="AI256" t="s">
        <v>525</v>
      </c>
      <c r="AL256" t="s">
        <v>313</v>
      </c>
      <c r="AM256">
        <v>2140.9630000000002</v>
      </c>
      <c r="AN256" t="s">
        <v>319</v>
      </c>
      <c r="AQ256" t="s">
        <v>313</v>
      </c>
      <c r="AR256">
        <v>3675.6559999999999</v>
      </c>
      <c r="AS256" t="s">
        <v>526</v>
      </c>
      <c r="AV256" t="s">
        <v>313</v>
      </c>
      <c r="AW256">
        <v>3413.6509999999998</v>
      </c>
      <c r="AX256" t="s">
        <v>366</v>
      </c>
      <c r="BA256" t="s">
        <v>313</v>
      </c>
      <c r="BB256">
        <v>393.10199999999998</v>
      </c>
      <c r="BC256" t="s">
        <v>322</v>
      </c>
      <c r="BF256" t="s">
        <v>313</v>
      </c>
      <c r="BG256">
        <v>2.3460000000000001</v>
      </c>
      <c r="BH256" t="s">
        <v>527</v>
      </c>
      <c r="BK256" t="s">
        <v>313</v>
      </c>
      <c r="BL256">
        <v>4844.5630000000001</v>
      </c>
      <c r="BM256" t="s">
        <v>449</v>
      </c>
      <c r="BP256" t="s">
        <v>313</v>
      </c>
      <c r="BQ256">
        <v>5183.1490000000003</v>
      </c>
      <c r="BR256" t="s">
        <v>374</v>
      </c>
      <c r="BU256" t="s">
        <v>313</v>
      </c>
      <c r="BV256">
        <v>4697.9189999999999</v>
      </c>
      <c r="BW256" t="s">
        <v>509</v>
      </c>
      <c r="BZ256" t="s">
        <v>313</v>
      </c>
      <c r="CA256">
        <v>2853.1849999999999</v>
      </c>
      <c r="CB256" t="s">
        <v>414</v>
      </c>
      <c r="CE256" t="s">
        <v>313</v>
      </c>
      <c r="CF256">
        <v>33.762999999999998</v>
      </c>
      <c r="CG256" t="s">
        <v>328</v>
      </c>
      <c r="CJ256" t="s">
        <v>313</v>
      </c>
      <c r="CK256">
        <v>5175.2690000000002</v>
      </c>
      <c r="CL256" t="s">
        <v>328</v>
      </c>
      <c r="CO256" t="s">
        <v>313</v>
      </c>
      <c r="CP256">
        <v>341.358</v>
      </c>
      <c r="CQ256" t="s">
        <v>528</v>
      </c>
      <c r="CT256" t="s">
        <v>313</v>
      </c>
      <c r="CU256">
        <v>3285.4879999999998</v>
      </c>
      <c r="CV256" t="s">
        <v>313</v>
      </c>
      <c r="CY256" t="s">
        <v>313</v>
      </c>
      <c r="CZ256">
        <v>4725.7420000000002</v>
      </c>
      <c r="DA256" t="s">
        <v>313</v>
      </c>
      <c r="DD256" t="s">
        <v>313</v>
      </c>
      <c r="DE256">
        <v>9.9740000000000002</v>
      </c>
      <c r="DF256" t="s">
        <v>347</v>
      </c>
      <c r="DI256" t="s">
        <v>313</v>
      </c>
      <c r="DJ256">
        <v>5106.491</v>
      </c>
      <c r="DK256" t="s">
        <v>306</v>
      </c>
      <c r="DN256" t="s">
        <v>313</v>
      </c>
      <c r="DO256">
        <v>1647.181</v>
      </c>
      <c r="DP256" t="s">
        <v>418</v>
      </c>
      <c r="DS256" t="s">
        <v>313</v>
      </c>
      <c r="DT256">
        <v>0</v>
      </c>
      <c r="DU256" t="s">
        <v>332</v>
      </c>
      <c r="DV256">
        <v>96.917000000000002</v>
      </c>
      <c r="DW256">
        <v>13980.745000000001</v>
      </c>
      <c r="DX256" t="s">
        <v>332</v>
      </c>
      <c r="DY256">
        <v>5003.3729999999996</v>
      </c>
      <c r="DZ256" t="s">
        <v>328</v>
      </c>
      <c r="EC256" t="s">
        <v>313</v>
      </c>
      <c r="ED256">
        <v>9880.0589999999993</v>
      </c>
      <c r="EE256" t="s">
        <v>306</v>
      </c>
      <c r="EH256" t="s">
        <v>313</v>
      </c>
      <c r="EI256">
        <v>74.912000000000006</v>
      </c>
      <c r="EJ256" t="s">
        <v>333</v>
      </c>
      <c r="EM256" t="s">
        <v>313</v>
      </c>
      <c r="EN256">
        <v>5331.152</v>
      </c>
      <c r="EO256" t="s">
        <v>394</v>
      </c>
      <c r="ER256" t="s">
        <v>313</v>
      </c>
      <c r="ES256">
        <v>2999.4259999999999</v>
      </c>
      <c r="ET256" t="s">
        <v>313</v>
      </c>
      <c r="EW256" t="s">
        <v>313</v>
      </c>
      <c r="EX256">
        <v>4988.6480000000001</v>
      </c>
      <c r="EY256" t="s">
        <v>313</v>
      </c>
      <c r="FB256" t="s">
        <v>313</v>
      </c>
      <c r="FC256">
        <v>5350.1180000000004</v>
      </c>
      <c r="FD256" t="s">
        <v>335</v>
      </c>
      <c r="FG256" t="s">
        <v>313</v>
      </c>
      <c r="FH256">
        <v>9303.8209999999999</v>
      </c>
      <c r="FI256" t="s">
        <v>328</v>
      </c>
      <c r="FL256" t="s">
        <v>313</v>
      </c>
      <c r="FM256">
        <v>6.2759999999999998</v>
      </c>
      <c r="FN256" t="s">
        <v>328</v>
      </c>
      <c r="FQ256" t="s">
        <v>313</v>
      </c>
      <c r="FR256">
        <v>916.49400000000003</v>
      </c>
      <c r="FS256" t="s">
        <v>321</v>
      </c>
      <c r="FV256" t="s">
        <v>313</v>
      </c>
      <c r="FW256">
        <v>92.174000000000007</v>
      </c>
      <c r="FX256" t="s">
        <v>328</v>
      </c>
      <c r="GA256" t="s">
        <v>313</v>
      </c>
      <c r="GB256">
        <v>5230.5649999999996</v>
      </c>
      <c r="GC256" t="s">
        <v>529</v>
      </c>
      <c r="GF256" t="s">
        <v>313</v>
      </c>
      <c r="GG256">
        <v>7251.6360000000004</v>
      </c>
      <c r="GH256" t="s">
        <v>328</v>
      </c>
      <c r="GK256" t="s">
        <v>313</v>
      </c>
      <c r="GL256">
        <v>2853.259</v>
      </c>
      <c r="GM256" t="s">
        <v>416</v>
      </c>
      <c r="GP256" t="s">
        <v>313</v>
      </c>
      <c r="GQ256">
        <v>4919.4399999999996</v>
      </c>
      <c r="GR256" t="s">
        <v>530</v>
      </c>
      <c r="GU256" t="s">
        <v>313</v>
      </c>
      <c r="GV256">
        <v>0</v>
      </c>
      <c r="GW256" t="s">
        <v>313</v>
      </c>
      <c r="GX256">
        <v>0</v>
      </c>
      <c r="GY256">
        <v>2.1999999999999999E-2</v>
      </c>
      <c r="GZ256" t="s">
        <v>313</v>
      </c>
      <c r="HA256">
        <v>12381.552</v>
      </c>
      <c r="HB256" t="s">
        <v>339</v>
      </c>
      <c r="HE256" t="s">
        <v>313</v>
      </c>
      <c r="HF256">
        <v>172.727</v>
      </c>
      <c r="HG256" t="s">
        <v>328</v>
      </c>
      <c r="HJ256" t="s">
        <v>313</v>
      </c>
      <c r="HK256">
        <v>4782.84</v>
      </c>
      <c r="HL256" t="s">
        <v>328</v>
      </c>
      <c r="HO256" t="s">
        <v>313</v>
      </c>
      <c r="HP256">
        <v>265.12599999999998</v>
      </c>
      <c r="HQ256" t="s">
        <v>328</v>
      </c>
      <c r="HT256" t="s">
        <v>313</v>
      </c>
      <c r="HU256">
        <v>21119.687000000002</v>
      </c>
      <c r="HV256" t="s">
        <v>340</v>
      </c>
      <c r="HY256" t="s">
        <v>313</v>
      </c>
      <c r="HZ256">
        <v>393.43299999999999</v>
      </c>
      <c r="IA256" t="s">
        <v>531</v>
      </c>
      <c r="ID256" t="s">
        <v>313</v>
      </c>
      <c r="IE256">
        <v>5402.41</v>
      </c>
      <c r="IF256" t="s">
        <v>306</v>
      </c>
      <c r="II256" t="s">
        <v>313</v>
      </c>
      <c r="IJ256">
        <v>20.652999999999999</v>
      </c>
      <c r="IK256" t="s">
        <v>2332</v>
      </c>
      <c r="IN256" t="s">
        <v>313</v>
      </c>
    </row>
    <row r="257" spans="1:248">
      <c r="A257">
        <v>250</v>
      </c>
      <c r="B257" t="s">
        <v>1957</v>
      </c>
      <c r="C257" t="s">
        <v>1958</v>
      </c>
      <c r="D257" t="s">
        <v>1959</v>
      </c>
      <c r="E257" t="s">
        <v>1960</v>
      </c>
      <c r="F257" t="s">
        <v>1961</v>
      </c>
      <c r="G257" t="s">
        <v>522</v>
      </c>
      <c r="H257" t="s">
        <v>1707</v>
      </c>
      <c r="I257" t="s">
        <v>1962</v>
      </c>
      <c r="J257" t="s">
        <v>313</v>
      </c>
      <c r="K257" t="s">
        <v>313</v>
      </c>
      <c r="L257" t="s">
        <v>313</v>
      </c>
      <c r="M257">
        <v>255</v>
      </c>
      <c r="N257">
        <v>3700.143</v>
      </c>
      <c r="O257" t="s">
        <v>314</v>
      </c>
      <c r="R257" t="s">
        <v>313</v>
      </c>
      <c r="S257">
        <v>5804.3010000000004</v>
      </c>
      <c r="T257" t="s">
        <v>410</v>
      </c>
      <c r="W257" t="s">
        <v>313</v>
      </c>
      <c r="X257">
        <v>0</v>
      </c>
      <c r="Y257" t="s">
        <v>316</v>
      </c>
      <c r="Z257">
        <v>100</v>
      </c>
      <c r="AA257">
        <v>79554.159</v>
      </c>
      <c r="AB257" t="s">
        <v>316</v>
      </c>
      <c r="AC257">
        <v>71.075999999999993</v>
      </c>
      <c r="AD257" t="s">
        <v>317</v>
      </c>
      <c r="AG257" t="s">
        <v>313</v>
      </c>
      <c r="AH257">
        <v>1061.9580000000001</v>
      </c>
      <c r="AI257" t="s">
        <v>318</v>
      </c>
      <c r="AL257" t="s">
        <v>313</v>
      </c>
      <c r="AM257">
        <v>1452.3810000000001</v>
      </c>
      <c r="AN257" t="s">
        <v>361</v>
      </c>
      <c r="AQ257" t="s">
        <v>313</v>
      </c>
      <c r="AR257">
        <v>153.363</v>
      </c>
      <c r="AS257" t="s">
        <v>320</v>
      </c>
      <c r="AV257" t="s">
        <v>313</v>
      </c>
      <c r="AW257">
        <v>476.13400000000001</v>
      </c>
      <c r="AX257" t="s">
        <v>349</v>
      </c>
      <c r="BA257" t="s">
        <v>313</v>
      </c>
      <c r="BB257">
        <v>0</v>
      </c>
      <c r="BC257" t="s">
        <v>322</v>
      </c>
      <c r="BD257">
        <v>78.768000000000001</v>
      </c>
      <c r="BE257">
        <v>62662.938999999998</v>
      </c>
      <c r="BF257" t="s">
        <v>322</v>
      </c>
      <c r="BG257">
        <v>473.01</v>
      </c>
      <c r="BH257" t="s">
        <v>1963</v>
      </c>
      <c r="BK257" t="s">
        <v>313</v>
      </c>
      <c r="BL257">
        <v>2795.7220000000002</v>
      </c>
      <c r="BM257" t="s">
        <v>404</v>
      </c>
      <c r="BP257" t="s">
        <v>313</v>
      </c>
      <c r="BQ257">
        <v>3544.7440000000001</v>
      </c>
      <c r="BR257" t="s">
        <v>325</v>
      </c>
      <c r="BU257" t="s">
        <v>313</v>
      </c>
      <c r="BV257">
        <v>1578.77</v>
      </c>
      <c r="BW257" t="s">
        <v>326</v>
      </c>
      <c r="BZ257" t="s">
        <v>313</v>
      </c>
      <c r="CA257">
        <v>247.28800000000001</v>
      </c>
      <c r="CB257" t="s">
        <v>362</v>
      </c>
      <c r="CE257" t="s">
        <v>313</v>
      </c>
      <c r="CF257">
        <v>0</v>
      </c>
      <c r="CG257" t="s">
        <v>328</v>
      </c>
      <c r="CH257">
        <v>100</v>
      </c>
      <c r="CI257">
        <v>79554.112999999998</v>
      </c>
      <c r="CJ257" t="s">
        <v>328</v>
      </c>
      <c r="CK257">
        <v>1903.316</v>
      </c>
      <c r="CL257" t="s">
        <v>328</v>
      </c>
      <c r="CO257" t="s">
        <v>313</v>
      </c>
      <c r="CP257">
        <v>1792.5640000000001</v>
      </c>
      <c r="CQ257" t="s">
        <v>383</v>
      </c>
      <c r="CT257" t="s">
        <v>313</v>
      </c>
      <c r="CU257">
        <v>1848.6869999999999</v>
      </c>
      <c r="CV257" t="s">
        <v>313</v>
      </c>
      <c r="CY257" t="s">
        <v>313</v>
      </c>
      <c r="CZ257">
        <v>1628.2170000000001</v>
      </c>
      <c r="DA257" t="s">
        <v>313</v>
      </c>
      <c r="DD257" t="s">
        <v>313</v>
      </c>
      <c r="DE257">
        <v>1880.683</v>
      </c>
      <c r="DF257" t="s">
        <v>347</v>
      </c>
      <c r="DI257" t="s">
        <v>313</v>
      </c>
      <c r="DJ257">
        <v>3719.3519999999999</v>
      </c>
      <c r="DK257" t="s">
        <v>306</v>
      </c>
      <c r="DN257" t="s">
        <v>313</v>
      </c>
      <c r="DO257">
        <v>1889.4870000000001</v>
      </c>
      <c r="DP257" t="s">
        <v>363</v>
      </c>
      <c r="DS257" t="s">
        <v>313</v>
      </c>
      <c r="DT257">
        <v>0</v>
      </c>
      <c r="DU257" t="s">
        <v>332</v>
      </c>
      <c r="DV257">
        <v>100</v>
      </c>
      <c r="DW257">
        <v>79554.159</v>
      </c>
      <c r="DX257" t="s">
        <v>332</v>
      </c>
      <c r="DY257">
        <v>1447.731</v>
      </c>
      <c r="DZ257" t="s">
        <v>328</v>
      </c>
      <c r="EC257" t="s">
        <v>313</v>
      </c>
      <c r="ED257">
        <v>1563.057</v>
      </c>
      <c r="EE257" t="s">
        <v>306</v>
      </c>
      <c r="EH257" t="s">
        <v>313</v>
      </c>
      <c r="EI257">
        <v>26.414999999999999</v>
      </c>
      <c r="EJ257" t="s">
        <v>333</v>
      </c>
      <c r="EM257" t="s">
        <v>313</v>
      </c>
      <c r="EN257">
        <v>2157.6460000000002</v>
      </c>
      <c r="EO257" t="s">
        <v>334</v>
      </c>
      <c r="ER257" t="s">
        <v>313</v>
      </c>
      <c r="ES257">
        <v>1874.6310000000001</v>
      </c>
      <c r="ET257" t="s">
        <v>313</v>
      </c>
      <c r="EW257" t="s">
        <v>313</v>
      </c>
      <c r="EX257">
        <v>4053.5169999999998</v>
      </c>
      <c r="EY257" t="s">
        <v>313</v>
      </c>
      <c r="FB257" t="s">
        <v>313</v>
      </c>
      <c r="FC257">
        <v>1700.067</v>
      </c>
      <c r="FD257" t="s">
        <v>335</v>
      </c>
      <c r="FG257" t="s">
        <v>313</v>
      </c>
      <c r="FH257">
        <v>2489.7890000000002</v>
      </c>
      <c r="FI257" t="s">
        <v>328</v>
      </c>
      <c r="FL257" t="s">
        <v>313</v>
      </c>
      <c r="FM257">
        <v>1630.674</v>
      </c>
      <c r="FN257" t="s">
        <v>328</v>
      </c>
      <c r="FQ257" t="s">
        <v>313</v>
      </c>
      <c r="FR257">
        <v>471.12799999999999</v>
      </c>
      <c r="FS257" t="s">
        <v>306</v>
      </c>
      <c r="FV257" t="s">
        <v>313</v>
      </c>
      <c r="FW257">
        <v>1769.2139999999999</v>
      </c>
      <c r="FX257" t="s">
        <v>328</v>
      </c>
      <c r="GA257" t="s">
        <v>313</v>
      </c>
      <c r="GB257">
        <v>2983.1129999999998</v>
      </c>
      <c r="GC257" t="s">
        <v>395</v>
      </c>
      <c r="GF257" t="s">
        <v>313</v>
      </c>
      <c r="GG257">
        <v>10844.544</v>
      </c>
      <c r="GH257" t="s">
        <v>328</v>
      </c>
      <c r="GK257" t="s">
        <v>313</v>
      </c>
      <c r="GL257">
        <v>477.74299999999999</v>
      </c>
      <c r="GM257" t="s">
        <v>384</v>
      </c>
      <c r="GP257" t="s">
        <v>313</v>
      </c>
      <c r="GQ257">
        <v>3418.6179999999999</v>
      </c>
      <c r="GR257" t="s">
        <v>365</v>
      </c>
      <c r="GU257" t="s">
        <v>313</v>
      </c>
      <c r="GV257">
        <v>1499.549</v>
      </c>
      <c r="GW257" t="s">
        <v>313</v>
      </c>
      <c r="GZ257" t="s">
        <v>313</v>
      </c>
      <c r="HA257">
        <v>15825.334000000001</v>
      </c>
      <c r="HB257" t="s">
        <v>339</v>
      </c>
      <c r="HE257" t="s">
        <v>313</v>
      </c>
      <c r="HF257">
        <v>3706.63</v>
      </c>
      <c r="HG257" t="s">
        <v>328</v>
      </c>
      <c r="HJ257" t="s">
        <v>313</v>
      </c>
      <c r="HK257">
        <v>3815.931</v>
      </c>
      <c r="HL257" t="s">
        <v>328</v>
      </c>
      <c r="HO257" t="s">
        <v>313</v>
      </c>
      <c r="HP257">
        <v>0</v>
      </c>
      <c r="HQ257" t="s">
        <v>328</v>
      </c>
      <c r="HR257">
        <v>100</v>
      </c>
      <c r="HS257">
        <v>79554.159</v>
      </c>
      <c r="HT257" t="s">
        <v>328</v>
      </c>
      <c r="HU257">
        <v>14262.914000000001</v>
      </c>
      <c r="HV257" t="s">
        <v>340</v>
      </c>
      <c r="HY257" t="s">
        <v>313</v>
      </c>
      <c r="HZ257">
        <v>2306.645</v>
      </c>
      <c r="IA257" t="s">
        <v>327</v>
      </c>
      <c r="ID257" t="s">
        <v>313</v>
      </c>
      <c r="IE257">
        <v>0</v>
      </c>
      <c r="IF257" t="s">
        <v>306</v>
      </c>
      <c r="IG257">
        <v>100</v>
      </c>
      <c r="IH257">
        <v>79554.159</v>
      </c>
      <c r="II257" t="s">
        <v>306</v>
      </c>
      <c r="IJ257">
        <v>0</v>
      </c>
      <c r="IK257" t="s">
        <v>2332</v>
      </c>
      <c r="IL257">
        <v>100</v>
      </c>
      <c r="IM257">
        <v>79554.115000000005</v>
      </c>
      <c r="IN257" t="s">
        <v>2332</v>
      </c>
    </row>
    <row r="258" spans="1:248">
      <c r="A258">
        <v>252</v>
      </c>
      <c r="B258" t="s">
        <v>1964</v>
      </c>
      <c r="C258" t="s">
        <v>1965</v>
      </c>
      <c r="D258" t="s">
        <v>1966</v>
      </c>
      <c r="E258" t="s">
        <v>1967</v>
      </c>
      <c r="F258" t="s">
        <v>1968</v>
      </c>
      <c r="G258" t="s">
        <v>522</v>
      </c>
      <c r="H258" t="s">
        <v>1748</v>
      </c>
      <c r="I258" t="s">
        <v>1969</v>
      </c>
      <c r="J258" t="s">
        <v>313</v>
      </c>
      <c r="K258" t="s">
        <v>313</v>
      </c>
      <c r="L258" t="s">
        <v>313</v>
      </c>
      <c r="M258">
        <v>256</v>
      </c>
      <c r="N258">
        <v>13973.599</v>
      </c>
      <c r="O258" t="s">
        <v>314</v>
      </c>
      <c r="R258" t="s">
        <v>313</v>
      </c>
      <c r="S258">
        <v>159.42599999999999</v>
      </c>
      <c r="T258" t="s">
        <v>503</v>
      </c>
      <c r="W258" t="s">
        <v>313</v>
      </c>
      <c r="X258">
        <v>0</v>
      </c>
      <c r="Y258" t="s">
        <v>316</v>
      </c>
      <c r="Z258">
        <v>100</v>
      </c>
      <c r="AA258">
        <v>21041.014999999999</v>
      </c>
      <c r="AB258" t="s">
        <v>316</v>
      </c>
      <c r="AC258">
        <v>8137.4579999999996</v>
      </c>
      <c r="AD258" t="s">
        <v>524</v>
      </c>
      <c r="AG258" t="s">
        <v>313</v>
      </c>
      <c r="AH258">
        <v>2400.8240000000001</v>
      </c>
      <c r="AI258" t="s">
        <v>600</v>
      </c>
      <c r="AL258" t="s">
        <v>313</v>
      </c>
      <c r="AM258">
        <v>4054.8510000000001</v>
      </c>
      <c r="AN258" t="s">
        <v>319</v>
      </c>
      <c r="AQ258" t="s">
        <v>313</v>
      </c>
      <c r="AR258">
        <v>4987.3289999999997</v>
      </c>
      <c r="AS258" t="s">
        <v>616</v>
      </c>
      <c r="AV258" t="s">
        <v>313</v>
      </c>
      <c r="AW258">
        <v>4811.4719999999998</v>
      </c>
      <c r="AX258" t="s">
        <v>306</v>
      </c>
      <c r="BA258" t="s">
        <v>313</v>
      </c>
      <c r="BB258">
        <v>994.89700000000005</v>
      </c>
      <c r="BC258" t="s">
        <v>322</v>
      </c>
      <c r="BF258" t="s">
        <v>313</v>
      </c>
      <c r="BG258">
        <v>179.203</v>
      </c>
      <c r="BH258" t="s">
        <v>601</v>
      </c>
      <c r="BK258" t="s">
        <v>313</v>
      </c>
      <c r="BL258">
        <v>5579.4170000000004</v>
      </c>
      <c r="BM258" t="s">
        <v>540</v>
      </c>
      <c r="BP258" t="s">
        <v>313</v>
      </c>
      <c r="BQ258">
        <v>6558.835</v>
      </c>
      <c r="BR258" t="s">
        <v>374</v>
      </c>
      <c r="BU258" t="s">
        <v>313</v>
      </c>
      <c r="BV258">
        <v>5728.7460000000001</v>
      </c>
      <c r="BW258" t="s">
        <v>541</v>
      </c>
      <c r="BZ258" t="s">
        <v>313</v>
      </c>
      <c r="CA258">
        <v>1648.078</v>
      </c>
      <c r="CB258" t="s">
        <v>561</v>
      </c>
      <c r="CE258" t="s">
        <v>313</v>
      </c>
      <c r="CF258">
        <v>829.71299999999997</v>
      </c>
      <c r="CG258" t="s">
        <v>328</v>
      </c>
      <c r="CJ258" t="s">
        <v>313</v>
      </c>
      <c r="CK258">
        <v>5407.393</v>
      </c>
      <c r="CL258" t="s">
        <v>328</v>
      </c>
      <c r="CO258" t="s">
        <v>313</v>
      </c>
      <c r="CP258">
        <v>1940.7460000000001</v>
      </c>
      <c r="CQ258" t="s">
        <v>664</v>
      </c>
      <c r="CT258" t="s">
        <v>313</v>
      </c>
      <c r="CU258">
        <v>2698.5230000000001</v>
      </c>
      <c r="CV258" t="s">
        <v>313</v>
      </c>
      <c r="CY258" t="s">
        <v>313</v>
      </c>
      <c r="CZ258">
        <v>6072.585</v>
      </c>
      <c r="DA258" t="s">
        <v>313</v>
      </c>
      <c r="DD258" t="s">
        <v>313</v>
      </c>
      <c r="DE258">
        <v>0</v>
      </c>
      <c r="DF258" t="s">
        <v>603</v>
      </c>
      <c r="DG258">
        <v>0</v>
      </c>
      <c r="DH258">
        <v>5.1999999999999998E-2</v>
      </c>
      <c r="DI258" t="s">
        <v>603</v>
      </c>
      <c r="DJ258">
        <v>6453.0320000000002</v>
      </c>
      <c r="DK258" t="s">
        <v>341</v>
      </c>
      <c r="DN258" t="s">
        <v>313</v>
      </c>
      <c r="DO258">
        <v>1250.8889999999999</v>
      </c>
      <c r="DP258" t="s">
        <v>306</v>
      </c>
      <c r="DS258" t="s">
        <v>313</v>
      </c>
      <c r="DT258">
        <v>0</v>
      </c>
      <c r="DU258" t="s">
        <v>332</v>
      </c>
      <c r="DV258">
        <v>100</v>
      </c>
      <c r="DW258">
        <v>21041.014999999999</v>
      </c>
      <c r="DX258" t="s">
        <v>332</v>
      </c>
      <c r="DY258">
        <v>6117.2610000000004</v>
      </c>
      <c r="DZ258" t="s">
        <v>328</v>
      </c>
      <c r="EC258" t="s">
        <v>313</v>
      </c>
      <c r="ED258">
        <v>11541.903</v>
      </c>
      <c r="EE258" t="s">
        <v>306</v>
      </c>
      <c r="EH258" t="s">
        <v>313</v>
      </c>
      <c r="EI258">
        <v>165.816</v>
      </c>
      <c r="EJ258" t="s">
        <v>333</v>
      </c>
      <c r="EM258" t="s">
        <v>313</v>
      </c>
      <c r="EN258">
        <v>6057.8549999999996</v>
      </c>
      <c r="EO258" t="s">
        <v>494</v>
      </c>
      <c r="ER258" t="s">
        <v>313</v>
      </c>
      <c r="ES258">
        <v>4328.9089999999997</v>
      </c>
      <c r="ET258" t="s">
        <v>313</v>
      </c>
      <c r="EW258" t="s">
        <v>313</v>
      </c>
      <c r="EX258">
        <v>6229.52</v>
      </c>
      <c r="EY258" t="s">
        <v>313</v>
      </c>
      <c r="FB258" t="s">
        <v>313</v>
      </c>
      <c r="FC258">
        <v>5642.8130000000001</v>
      </c>
      <c r="FD258" t="s">
        <v>306</v>
      </c>
      <c r="FG258" t="s">
        <v>313</v>
      </c>
      <c r="FH258">
        <v>10679.183000000001</v>
      </c>
      <c r="FI258" t="s">
        <v>328</v>
      </c>
      <c r="FL258" t="s">
        <v>313</v>
      </c>
      <c r="FM258">
        <v>2228.0630000000001</v>
      </c>
      <c r="FN258" t="s">
        <v>328</v>
      </c>
      <c r="FQ258" t="s">
        <v>313</v>
      </c>
      <c r="FR258">
        <v>586.82899999999995</v>
      </c>
      <c r="FS258" t="s">
        <v>321</v>
      </c>
      <c r="FV258" t="s">
        <v>313</v>
      </c>
      <c r="FW258">
        <v>1936.029</v>
      </c>
      <c r="FX258" t="s">
        <v>328</v>
      </c>
      <c r="GA258" t="s">
        <v>313</v>
      </c>
      <c r="GB258">
        <v>5741.152</v>
      </c>
      <c r="GC258" t="s">
        <v>529</v>
      </c>
      <c r="GF258" t="s">
        <v>313</v>
      </c>
      <c r="GG258">
        <v>5814.6090000000004</v>
      </c>
      <c r="GH258" t="s">
        <v>328</v>
      </c>
      <c r="GK258" t="s">
        <v>313</v>
      </c>
      <c r="GL258">
        <v>5023.8230000000003</v>
      </c>
      <c r="GM258" t="s">
        <v>416</v>
      </c>
      <c r="GP258" t="s">
        <v>313</v>
      </c>
      <c r="GQ258">
        <v>6009.8220000000001</v>
      </c>
      <c r="GR258" t="s">
        <v>685</v>
      </c>
      <c r="GU258" t="s">
        <v>313</v>
      </c>
      <c r="GV258">
        <v>16.782</v>
      </c>
      <c r="GW258" t="s">
        <v>313</v>
      </c>
      <c r="GZ258" t="s">
        <v>313</v>
      </c>
      <c r="HA258">
        <v>13840.896000000001</v>
      </c>
      <c r="HB258" t="s">
        <v>339</v>
      </c>
      <c r="HE258" t="s">
        <v>313</v>
      </c>
      <c r="HF258">
        <v>2597.6089999999999</v>
      </c>
      <c r="HG258" t="s">
        <v>328</v>
      </c>
      <c r="HJ258" t="s">
        <v>313</v>
      </c>
      <c r="HK258">
        <v>6156.5590000000002</v>
      </c>
      <c r="HL258" t="s">
        <v>328</v>
      </c>
      <c r="HO258" t="s">
        <v>313</v>
      </c>
      <c r="HP258">
        <v>497.84300000000002</v>
      </c>
      <c r="HQ258" t="s">
        <v>328</v>
      </c>
      <c r="HT258" t="s">
        <v>313</v>
      </c>
      <c r="HU258">
        <v>21900.405999999999</v>
      </c>
      <c r="HV258" t="s">
        <v>340</v>
      </c>
      <c r="HY258" t="s">
        <v>313</v>
      </c>
      <c r="HZ258">
        <v>1601.2739999999999</v>
      </c>
      <c r="IA258" t="s">
        <v>531</v>
      </c>
      <c r="ID258" t="s">
        <v>313</v>
      </c>
      <c r="IE258">
        <v>6651.5680000000002</v>
      </c>
      <c r="IF258" t="s">
        <v>306</v>
      </c>
      <c r="II258" t="s">
        <v>313</v>
      </c>
      <c r="IJ258">
        <v>512.31799999999998</v>
      </c>
      <c r="IK258" t="s">
        <v>2332</v>
      </c>
      <c r="IN258" t="s">
        <v>313</v>
      </c>
    </row>
    <row r="259" spans="1:248">
      <c r="A259">
        <v>259</v>
      </c>
      <c r="B259" t="s">
        <v>1970</v>
      </c>
      <c r="C259" t="s">
        <v>1971</v>
      </c>
      <c r="D259" t="s">
        <v>1972</v>
      </c>
      <c r="E259" t="s">
        <v>1973</v>
      </c>
      <c r="F259" t="s">
        <v>1974</v>
      </c>
      <c r="G259" t="s">
        <v>522</v>
      </c>
      <c r="H259" t="s">
        <v>1763</v>
      </c>
      <c r="I259" t="s">
        <v>1975</v>
      </c>
      <c r="J259" t="s">
        <v>313</v>
      </c>
      <c r="K259" t="s">
        <v>313</v>
      </c>
      <c r="L259" t="s">
        <v>313</v>
      </c>
      <c r="M259">
        <v>257</v>
      </c>
      <c r="N259">
        <v>11367.625</v>
      </c>
      <c r="O259" t="s">
        <v>314</v>
      </c>
      <c r="R259" t="s">
        <v>313</v>
      </c>
      <c r="S259">
        <v>894.12</v>
      </c>
      <c r="T259" t="s">
        <v>410</v>
      </c>
      <c r="W259" t="s">
        <v>313</v>
      </c>
      <c r="X259">
        <v>0</v>
      </c>
      <c r="Y259" t="s">
        <v>316</v>
      </c>
      <c r="Z259">
        <v>100</v>
      </c>
      <c r="AA259">
        <v>7722.0569999999998</v>
      </c>
      <c r="AB259" t="s">
        <v>316</v>
      </c>
      <c r="AC259">
        <v>5594.2439999999997</v>
      </c>
      <c r="AD259" t="s">
        <v>524</v>
      </c>
      <c r="AG259" t="s">
        <v>313</v>
      </c>
      <c r="AH259">
        <v>2232.5349999999999</v>
      </c>
      <c r="AI259" t="s">
        <v>525</v>
      </c>
      <c r="AL259" t="s">
        <v>313</v>
      </c>
      <c r="AM259">
        <v>1747.5820000000001</v>
      </c>
      <c r="AN259" t="s">
        <v>319</v>
      </c>
      <c r="AQ259" t="s">
        <v>313</v>
      </c>
      <c r="AR259">
        <v>3331.8069999999998</v>
      </c>
      <c r="AS259" t="s">
        <v>526</v>
      </c>
      <c r="AV259" t="s">
        <v>313</v>
      </c>
      <c r="AW259">
        <v>2684.1489999999999</v>
      </c>
      <c r="AX259" t="s">
        <v>366</v>
      </c>
      <c r="BA259" t="s">
        <v>313</v>
      </c>
      <c r="BB259">
        <v>1099.0540000000001</v>
      </c>
      <c r="BC259" t="s">
        <v>322</v>
      </c>
      <c r="BF259" t="s">
        <v>313</v>
      </c>
      <c r="BG259">
        <v>1.639</v>
      </c>
      <c r="BH259" t="s">
        <v>1816</v>
      </c>
      <c r="BK259" t="s">
        <v>313</v>
      </c>
      <c r="BL259">
        <v>4503.8959999999997</v>
      </c>
      <c r="BM259" t="s">
        <v>449</v>
      </c>
      <c r="BP259" t="s">
        <v>313</v>
      </c>
      <c r="BQ259">
        <v>4850.616</v>
      </c>
      <c r="BR259" t="s">
        <v>374</v>
      </c>
      <c r="BU259" t="s">
        <v>313</v>
      </c>
      <c r="BV259">
        <v>4369.4970000000003</v>
      </c>
      <c r="BW259" t="s">
        <v>509</v>
      </c>
      <c r="BZ259" t="s">
        <v>313</v>
      </c>
      <c r="CA259">
        <v>2253.0129999999999</v>
      </c>
      <c r="CB259" t="s">
        <v>414</v>
      </c>
      <c r="CE259" t="s">
        <v>313</v>
      </c>
      <c r="CF259">
        <v>221.08600000000001</v>
      </c>
      <c r="CG259" t="s">
        <v>328</v>
      </c>
      <c r="CJ259" t="s">
        <v>313</v>
      </c>
      <c r="CK259">
        <v>5015.549</v>
      </c>
      <c r="CL259" t="s">
        <v>328</v>
      </c>
      <c r="CO259" t="s">
        <v>313</v>
      </c>
      <c r="CP259">
        <v>1045.721</v>
      </c>
      <c r="CQ259" t="s">
        <v>528</v>
      </c>
      <c r="CT259" t="s">
        <v>313</v>
      </c>
      <c r="CU259">
        <v>3945.9870000000001</v>
      </c>
      <c r="CV259" t="s">
        <v>313</v>
      </c>
      <c r="CY259" t="s">
        <v>313</v>
      </c>
      <c r="CZ259">
        <v>4416.53</v>
      </c>
      <c r="DA259" t="s">
        <v>313</v>
      </c>
      <c r="DD259" t="s">
        <v>313</v>
      </c>
      <c r="DE259">
        <v>213.023</v>
      </c>
      <c r="DF259" t="s">
        <v>347</v>
      </c>
      <c r="DI259" t="s">
        <v>313</v>
      </c>
      <c r="DJ259">
        <v>4783.3639999999996</v>
      </c>
      <c r="DK259" t="s">
        <v>306</v>
      </c>
      <c r="DN259" t="s">
        <v>313</v>
      </c>
      <c r="DO259">
        <v>1737.998</v>
      </c>
      <c r="DP259" t="s">
        <v>418</v>
      </c>
      <c r="DS259" t="s">
        <v>313</v>
      </c>
      <c r="DT259">
        <v>0</v>
      </c>
      <c r="DU259" t="s">
        <v>332</v>
      </c>
      <c r="DV259">
        <v>100</v>
      </c>
      <c r="DW259">
        <v>7722.0569999999998</v>
      </c>
      <c r="DX259" t="s">
        <v>332</v>
      </c>
      <c r="DY259">
        <v>4773.6779999999999</v>
      </c>
      <c r="DZ259" t="s">
        <v>328</v>
      </c>
      <c r="EC259" t="s">
        <v>313</v>
      </c>
      <c r="ED259">
        <v>9376.1839999999993</v>
      </c>
      <c r="EE259" t="s">
        <v>306</v>
      </c>
      <c r="EH259" t="s">
        <v>313</v>
      </c>
      <c r="EI259">
        <v>493.42599999999999</v>
      </c>
      <c r="EJ259" t="s">
        <v>333</v>
      </c>
      <c r="EM259" t="s">
        <v>313</v>
      </c>
      <c r="EN259">
        <v>4614.915</v>
      </c>
      <c r="EO259" t="s">
        <v>394</v>
      </c>
      <c r="ER259" t="s">
        <v>313</v>
      </c>
      <c r="ES259">
        <v>2652.9929999999999</v>
      </c>
      <c r="ET259" t="s">
        <v>313</v>
      </c>
      <c r="EW259" t="s">
        <v>313</v>
      </c>
      <c r="EX259">
        <v>4708.2759999999998</v>
      </c>
      <c r="EY259" t="s">
        <v>313</v>
      </c>
      <c r="FB259" t="s">
        <v>313</v>
      </c>
      <c r="FC259">
        <v>4619.7650000000003</v>
      </c>
      <c r="FD259" t="s">
        <v>335</v>
      </c>
      <c r="FG259" t="s">
        <v>313</v>
      </c>
      <c r="FH259">
        <v>8904.9860000000008</v>
      </c>
      <c r="FI259" t="s">
        <v>328</v>
      </c>
      <c r="FL259" t="s">
        <v>313</v>
      </c>
      <c r="FM259">
        <v>8.8089999999999993</v>
      </c>
      <c r="FN259" t="s">
        <v>328</v>
      </c>
      <c r="FQ259" t="s">
        <v>313</v>
      </c>
      <c r="FR259">
        <v>1703.194</v>
      </c>
      <c r="FS259" t="s">
        <v>321</v>
      </c>
      <c r="FV259" t="s">
        <v>313</v>
      </c>
      <c r="FW259">
        <v>780.99699999999996</v>
      </c>
      <c r="FX259" t="s">
        <v>328</v>
      </c>
      <c r="GA259" t="s">
        <v>313</v>
      </c>
      <c r="GB259">
        <v>5211.375</v>
      </c>
      <c r="GC259" t="s">
        <v>529</v>
      </c>
      <c r="GF259" t="s">
        <v>313</v>
      </c>
      <c r="GG259">
        <v>7711.2179999999998</v>
      </c>
      <c r="GH259" t="s">
        <v>328</v>
      </c>
      <c r="GK259" t="s">
        <v>313</v>
      </c>
      <c r="GL259">
        <v>2252.7399999999998</v>
      </c>
      <c r="GM259" t="s">
        <v>416</v>
      </c>
      <c r="GP259" t="s">
        <v>313</v>
      </c>
      <c r="GQ259">
        <v>4565.9939999999997</v>
      </c>
      <c r="GR259" t="s">
        <v>510</v>
      </c>
      <c r="GU259" t="s">
        <v>313</v>
      </c>
      <c r="GV259">
        <v>636.49400000000003</v>
      </c>
      <c r="GW259" t="s">
        <v>313</v>
      </c>
      <c r="GZ259" t="s">
        <v>313</v>
      </c>
      <c r="HA259">
        <v>12059.976000000001</v>
      </c>
      <c r="HB259" t="s">
        <v>339</v>
      </c>
      <c r="HE259" t="s">
        <v>313</v>
      </c>
      <c r="HF259">
        <v>417.65300000000002</v>
      </c>
      <c r="HG259" t="s">
        <v>328</v>
      </c>
      <c r="HJ259" t="s">
        <v>313</v>
      </c>
      <c r="HK259">
        <v>4463.7089999999998</v>
      </c>
      <c r="HL259" t="s">
        <v>328</v>
      </c>
      <c r="HO259" t="s">
        <v>313</v>
      </c>
      <c r="HP259">
        <v>275.24</v>
      </c>
      <c r="HQ259" t="s">
        <v>328</v>
      </c>
      <c r="HT259" t="s">
        <v>313</v>
      </c>
      <c r="HU259">
        <v>20851.985000000001</v>
      </c>
      <c r="HV259" t="s">
        <v>340</v>
      </c>
      <c r="HY259" t="s">
        <v>313</v>
      </c>
      <c r="HZ259">
        <v>1180.3230000000001</v>
      </c>
      <c r="IA259" t="s">
        <v>531</v>
      </c>
      <c r="ID259" t="s">
        <v>313</v>
      </c>
      <c r="IE259">
        <v>5047.7860000000001</v>
      </c>
      <c r="IF259" t="s">
        <v>306</v>
      </c>
      <c r="II259" t="s">
        <v>313</v>
      </c>
      <c r="IJ259">
        <v>12.292</v>
      </c>
      <c r="IK259" t="s">
        <v>2332</v>
      </c>
      <c r="IN259" t="s">
        <v>313</v>
      </c>
    </row>
    <row r="260" spans="1:248">
      <c r="A260">
        <v>262</v>
      </c>
      <c r="B260" t="s">
        <v>1976</v>
      </c>
      <c r="C260" t="s">
        <v>1977</v>
      </c>
      <c r="D260" t="s">
        <v>1872</v>
      </c>
      <c r="E260" t="s">
        <v>1978</v>
      </c>
      <c r="F260" t="s">
        <v>1979</v>
      </c>
      <c r="G260" t="s">
        <v>522</v>
      </c>
      <c r="H260" t="s">
        <v>1772</v>
      </c>
      <c r="I260" t="s">
        <v>1980</v>
      </c>
      <c r="J260" t="s">
        <v>313</v>
      </c>
      <c r="K260" t="s">
        <v>313</v>
      </c>
      <c r="L260" t="s">
        <v>313</v>
      </c>
      <c r="M260">
        <v>258</v>
      </c>
      <c r="N260">
        <v>12892.284</v>
      </c>
      <c r="O260" t="s">
        <v>314</v>
      </c>
      <c r="R260" t="s">
        <v>313</v>
      </c>
      <c r="S260">
        <v>347.02100000000002</v>
      </c>
      <c r="T260" t="s">
        <v>471</v>
      </c>
      <c r="W260" t="s">
        <v>313</v>
      </c>
      <c r="X260">
        <v>0</v>
      </c>
      <c r="Y260" t="s">
        <v>316</v>
      </c>
      <c r="Z260">
        <v>100</v>
      </c>
      <c r="AA260">
        <v>4411.72</v>
      </c>
      <c r="AB260" t="s">
        <v>316</v>
      </c>
      <c r="AC260">
        <v>7405.1970000000001</v>
      </c>
      <c r="AD260" t="s">
        <v>317</v>
      </c>
      <c r="AG260" t="s">
        <v>313</v>
      </c>
      <c r="AH260">
        <v>1751.35</v>
      </c>
      <c r="AI260" t="s">
        <v>600</v>
      </c>
      <c r="AL260" t="s">
        <v>313</v>
      </c>
      <c r="AM260">
        <v>2646.172</v>
      </c>
      <c r="AN260" t="s">
        <v>319</v>
      </c>
      <c r="AQ260" t="s">
        <v>313</v>
      </c>
      <c r="AR260">
        <v>2385.201</v>
      </c>
      <c r="AS260" t="s">
        <v>616</v>
      </c>
      <c r="AV260" t="s">
        <v>313</v>
      </c>
      <c r="AW260">
        <v>2528.5259999999998</v>
      </c>
      <c r="AX260" t="s">
        <v>306</v>
      </c>
      <c r="BA260" t="s">
        <v>313</v>
      </c>
      <c r="BB260">
        <v>1238.1079999999999</v>
      </c>
      <c r="BC260" t="s">
        <v>390</v>
      </c>
      <c r="BF260" t="s">
        <v>313</v>
      </c>
      <c r="BG260">
        <v>1409.24</v>
      </c>
      <c r="BH260" t="s">
        <v>1339</v>
      </c>
      <c r="BK260" t="s">
        <v>313</v>
      </c>
      <c r="BL260">
        <v>3516.694</v>
      </c>
      <c r="BM260" t="s">
        <v>540</v>
      </c>
      <c r="BP260" t="s">
        <v>313</v>
      </c>
      <c r="BQ260">
        <v>5310.2290000000003</v>
      </c>
      <c r="BR260" t="s">
        <v>374</v>
      </c>
      <c r="BU260" t="s">
        <v>313</v>
      </c>
      <c r="BV260">
        <v>3464.154</v>
      </c>
      <c r="BW260" t="s">
        <v>541</v>
      </c>
      <c r="BZ260" t="s">
        <v>313</v>
      </c>
      <c r="CA260">
        <v>2557.598</v>
      </c>
      <c r="CB260" t="s">
        <v>561</v>
      </c>
      <c r="CE260" t="s">
        <v>313</v>
      </c>
      <c r="CF260">
        <v>1023.973</v>
      </c>
      <c r="CG260" t="s">
        <v>328</v>
      </c>
      <c r="CJ260" t="s">
        <v>313</v>
      </c>
      <c r="CK260">
        <v>3209.6909999999998</v>
      </c>
      <c r="CL260" t="s">
        <v>328</v>
      </c>
      <c r="CO260" t="s">
        <v>313</v>
      </c>
      <c r="CP260">
        <v>2844.7060000000001</v>
      </c>
      <c r="CQ260" t="s">
        <v>576</v>
      </c>
      <c r="CT260" t="s">
        <v>313</v>
      </c>
      <c r="CU260">
        <v>3222.1619999999998</v>
      </c>
      <c r="CV260" t="s">
        <v>313</v>
      </c>
      <c r="CY260" t="s">
        <v>313</v>
      </c>
      <c r="CZ260">
        <v>4867.8630000000003</v>
      </c>
      <c r="DA260" t="s">
        <v>313</v>
      </c>
      <c r="DD260" t="s">
        <v>313</v>
      </c>
      <c r="DE260">
        <v>68.986999999999995</v>
      </c>
      <c r="DF260" t="s">
        <v>347</v>
      </c>
      <c r="DI260" t="s">
        <v>313</v>
      </c>
      <c r="DJ260">
        <v>5183.1850000000004</v>
      </c>
      <c r="DK260" t="s">
        <v>341</v>
      </c>
      <c r="DN260" t="s">
        <v>313</v>
      </c>
      <c r="DO260">
        <v>387.495</v>
      </c>
      <c r="DP260" t="s">
        <v>418</v>
      </c>
      <c r="DS260" t="s">
        <v>313</v>
      </c>
      <c r="DT260">
        <v>0</v>
      </c>
      <c r="DU260" t="s">
        <v>332</v>
      </c>
      <c r="DV260">
        <v>100</v>
      </c>
      <c r="DW260">
        <v>4411.72</v>
      </c>
      <c r="DX260" t="s">
        <v>332</v>
      </c>
      <c r="DY260">
        <v>4611.4579999999996</v>
      </c>
      <c r="DZ260" t="s">
        <v>328</v>
      </c>
      <c r="EC260" t="s">
        <v>313</v>
      </c>
      <c r="ED260">
        <v>9667.7610000000004</v>
      </c>
      <c r="EE260" t="s">
        <v>306</v>
      </c>
      <c r="EH260" t="s">
        <v>313</v>
      </c>
      <c r="EI260">
        <v>51.23</v>
      </c>
      <c r="EJ260" t="s">
        <v>333</v>
      </c>
      <c r="EM260" t="s">
        <v>313</v>
      </c>
      <c r="EN260">
        <v>3415.51</v>
      </c>
      <c r="EO260" t="s">
        <v>494</v>
      </c>
      <c r="ER260" t="s">
        <v>313</v>
      </c>
      <c r="ES260">
        <v>2781.2559999999999</v>
      </c>
      <c r="ET260" t="s">
        <v>313</v>
      </c>
      <c r="EW260" t="s">
        <v>313</v>
      </c>
      <c r="EX260">
        <v>4880.7510000000002</v>
      </c>
      <c r="EY260" t="s">
        <v>313</v>
      </c>
      <c r="FB260" t="s">
        <v>313</v>
      </c>
      <c r="FC260">
        <v>6405.0590000000002</v>
      </c>
      <c r="FD260" t="s">
        <v>306</v>
      </c>
      <c r="FG260" t="s">
        <v>313</v>
      </c>
      <c r="FH260">
        <v>9026.6910000000007</v>
      </c>
      <c r="FI260" t="s">
        <v>328</v>
      </c>
      <c r="FL260" t="s">
        <v>313</v>
      </c>
      <c r="FM260">
        <v>2060.8449999999998</v>
      </c>
      <c r="FN260" t="s">
        <v>328</v>
      </c>
      <c r="FQ260" t="s">
        <v>313</v>
      </c>
      <c r="FR260">
        <v>1271.077</v>
      </c>
      <c r="FS260" t="s">
        <v>366</v>
      </c>
      <c r="FV260" t="s">
        <v>313</v>
      </c>
      <c r="FW260">
        <v>1329.9490000000001</v>
      </c>
      <c r="FX260" t="s">
        <v>328</v>
      </c>
      <c r="GA260" t="s">
        <v>313</v>
      </c>
      <c r="GB260">
        <v>3736.98</v>
      </c>
      <c r="GC260" t="s">
        <v>529</v>
      </c>
      <c r="GF260" t="s">
        <v>313</v>
      </c>
      <c r="GG260">
        <v>3450.73</v>
      </c>
      <c r="GH260" t="s">
        <v>328</v>
      </c>
      <c r="GK260" t="s">
        <v>313</v>
      </c>
      <c r="GL260">
        <v>4964.7020000000002</v>
      </c>
      <c r="GM260" t="s">
        <v>416</v>
      </c>
      <c r="GP260" t="s">
        <v>313</v>
      </c>
      <c r="GQ260">
        <v>3743.511</v>
      </c>
      <c r="GR260" t="s">
        <v>685</v>
      </c>
      <c r="GU260" t="s">
        <v>313</v>
      </c>
      <c r="GV260">
        <v>1087.287</v>
      </c>
      <c r="GW260" t="s">
        <v>313</v>
      </c>
      <c r="GZ260" t="s">
        <v>313</v>
      </c>
      <c r="HA260">
        <v>16214.566000000001</v>
      </c>
      <c r="HB260" t="s">
        <v>339</v>
      </c>
      <c r="HE260" t="s">
        <v>313</v>
      </c>
      <c r="HF260">
        <v>1444.819</v>
      </c>
      <c r="HG260" t="s">
        <v>328</v>
      </c>
      <c r="HJ260" t="s">
        <v>313</v>
      </c>
      <c r="HK260">
        <v>4938.1400000000003</v>
      </c>
      <c r="HL260" t="s">
        <v>328</v>
      </c>
      <c r="HO260" t="s">
        <v>313</v>
      </c>
      <c r="HP260">
        <v>122.483</v>
      </c>
      <c r="HQ260" t="s">
        <v>328</v>
      </c>
      <c r="HT260" t="s">
        <v>313</v>
      </c>
      <c r="HU260">
        <v>19547.718000000001</v>
      </c>
      <c r="HV260" t="s">
        <v>340</v>
      </c>
      <c r="HY260" t="s">
        <v>313</v>
      </c>
      <c r="HZ260">
        <v>3529.578</v>
      </c>
      <c r="IA260" t="s">
        <v>531</v>
      </c>
      <c r="ID260" t="s">
        <v>313</v>
      </c>
      <c r="IE260">
        <v>5234.09</v>
      </c>
      <c r="IF260" t="s">
        <v>306</v>
      </c>
      <c r="II260" t="s">
        <v>313</v>
      </c>
      <c r="IJ260">
        <v>94.457999999999998</v>
      </c>
      <c r="IK260" t="s">
        <v>2332</v>
      </c>
      <c r="IN260" t="s">
        <v>313</v>
      </c>
    </row>
    <row r="261" spans="1:248">
      <c r="A261">
        <v>253</v>
      </c>
      <c r="B261" t="s">
        <v>1981</v>
      </c>
      <c r="C261" t="s">
        <v>1982</v>
      </c>
      <c r="D261" t="s">
        <v>1152</v>
      </c>
      <c r="E261" t="s">
        <v>1983</v>
      </c>
      <c r="F261" t="s">
        <v>1984</v>
      </c>
      <c r="G261" t="s">
        <v>522</v>
      </c>
      <c r="H261" t="s">
        <v>1720</v>
      </c>
      <c r="I261" t="s">
        <v>1985</v>
      </c>
      <c r="J261" t="s">
        <v>313</v>
      </c>
      <c r="K261" t="s">
        <v>313</v>
      </c>
      <c r="L261" t="s">
        <v>313</v>
      </c>
      <c r="M261">
        <v>259</v>
      </c>
      <c r="N261">
        <v>12406.508</v>
      </c>
      <c r="O261" t="s">
        <v>314</v>
      </c>
      <c r="R261" t="s">
        <v>313</v>
      </c>
      <c r="S261">
        <v>1087.6510000000001</v>
      </c>
      <c r="T261" t="s">
        <v>410</v>
      </c>
      <c r="W261" t="s">
        <v>313</v>
      </c>
      <c r="X261">
        <v>0</v>
      </c>
      <c r="Y261" t="s">
        <v>316</v>
      </c>
      <c r="Z261">
        <v>100</v>
      </c>
      <c r="AA261">
        <v>5433.66</v>
      </c>
      <c r="AB261" t="s">
        <v>316</v>
      </c>
      <c r="AC261">
        <v>5410.9189999999999</v>
      </c>
      <c r="AD261" t="s">
        <v>524</v>
      </c>
      <c r="AG261" t="s">
        <v>313</v>
      </c>
      <c r="AH261">
        <v>3304.8829999999998</v>
      </c>
      <c r="AI261" t="s">
        <v>525</v>
      </c>
      <c r="AL261" t="s">
        <v>313</v>
      </c>
      <c r="AM261">
        <v>2806.4949999999999</v>
      </c>
      <c r="AN261" t="s">
        <v>319</v>
      </c>
      <c r="AQ261" t="s">
        <v>313</v>
      </c>
      <c r="AR261">
        <v>4386.5150000000003</v>
      </c>
      <c r="AS261" t="s">
        <v>526</v>
      </c>
      <c r="AV261" t="s">
        <v>313</v>
      </c>
      <c r="AW261">
        <v>3374.3290000000002</v>
      </c>
      <c r="AX261" t="s">
        <v>366</v>
      </c>
      <c r="BA261" t="s">
        <v>313</v>
      </c>
      <c r="BB261">
        <v>275.77999999999997</v>
      </c>
      <c r="BC261" t="s">
        <v>322</v>
      </c>
      <c r="BF261" t="s">
        <v>313</v>
      </c>
      <c r="BG261">
        <v>481.72300000000001</v>
      </c>
      <c r="BH261" t="s">
        <v>1195</v>
      </c>
      <c r="BK261" t="s">
        <v>313</v>
      </c>
      <c r="BL261">
        <v>5556.7430000000004</v>
      </c>
      <c r="BM261" t="s">
        <v>449</v>
      </c>
      <c r="BP261" t="s">
        <v>313</v>
      </c>
      <c r="BQ261">
        <v>5900.9949999999999</v>
      </c>
      <c r="BR261" t="s">
        <v>374</v>
      </c>
      <c r="BU261" t="s">
        <v>313</v>
      </c>
      <c r="BV261">
        <v>5417.1289999999999</v>
      </c>
      <c r="BW261" t="s">
        <v>509</v>
      </c>
      <c r="BZ261" t="s">
        <v>313</v>
      </c>
      <c r="CA261">
        <v>3318.549</v>
      </c>
      <c r="CB261" t="s">
        <v>414</v>
      </c>
      <c r="CE261" t="s">
        <v>313</v>
      </c>
      <c r="CF261">
        <v>278.26799999999997</v>
      </c>
      <c r="CG261" t="s">
        <v>328</v>
      </c>
      <c r="CJ261" t="s">
        <v>313</v>
      </c>
      <c r="CK261">
        <v>6023.0519999999997</v>
      </c>
      <c r="CL261" t="s">
        <v>328</v>
      </c>
      <c r="CO261" t="s">
        <v>313</v>
      </c>
      <c r="CP261">
        <v>483.012</v>
      </c>
      <c r="CQ261" t="s">
        <v>528</v>
      </c>
      <c r="CT261" t="s">
        <v>313</v>
      </c>
      <c r="CU261">
        <v>2938.174</v>
      </c>
      <c r="CV261" t="s">
        <v>313</v>
      </c>
      <c r="CY261" t="s">
        <v>313</v>
      </c>
      <c r="CZ261">
        <v>5455.9690000000001</v>
      </c>
      <c r="DA261" t="s">
        <v>313</v>
      </c>
      <c r="DD261" t="s">
        <v>313</v>
      </c>
      <c r="DE261">
        <v>0</v>
      </c>
      <c r="DF261" t="s">
        <v>347</v>
      </c>
      <c r="DG261">
        <v>0</v>
      </c>
      <c r="DH261">
        <v>8.0000000000000002E-3</v>
      </c>
      <c r="DI261" t="s">
        <v>347</v>
      </c>
      <c r="DJ261">
        <v>5829.6850000000004</v>
      </c>
      <c r="DK261" t="s">
        <v>306</v>
      </c>
      <c r="DN261" t="s">
        <v>313</v>
      </c>
      <c r="DO261">
        <v>1685.117</v>
      </c>
      <c r="DP261" t="s">
        <v>306</v>
      </c>
      <c r="DS261" t="s">
        <v>313</v>
      </c>
      <c r="DT261">
        <v>0</v>
      </c>
      <c r="DU261" t="s">
        <v>332</v>
      </c>
      <c r="DV261">
        <v>100</v>
      </c>
      <c r="DW261">
        <v>5433.66</v>
      </c>
      <c r="DX261" t="s">
        <v>332</v>
      </c>
      <c r="DY261">
        <v>5772.7479999999996</v>
      </c>
      <c r="DZ261" t="s">
        <v>328</v>
      </c>
      <c r="EC261" t="s">
        <v>313</v>
      </c>
      <c r="ED261">
        <v>10458.813</v>
      </c>
      <c r="EE261" t="s">
        <v>306</v>
      </c>
      <c r="EH261" t="s">
        <v>313</v>
      </c>
      <c r="EI261">
        <v>210.28</v>
      </c>
      <c r="EJ261" t="s">
        <v>333</v>
      </c>
      <c r="EM261" t="s">
        <v>313</v>
      </c>
      <c r="EN261">
        <v>5488.32</v>
      </c>
      <c r="EO261" t="s">
        <v>394</v>
      </c>
      <c r="ER261" t="s">
        <v>313</v>
      </c>
      <c r="ES261">
        <v>3717.5079999999998</v>
      </c>
      <c r="ET261" t="s">
        <v>313</v>
      </c>
      <c r="EW261" t="s">
        <v>313</v>
      </c>
      <c r="EX261">
        <v>5735.4870000000001</v>
      </c>
      <c r="EY261" t="s">
        <v>313</v>
      </c>
      <c r="FB261" t="s">
        <v>313</v>
      </c>
      <c r="FC261">
        <v>5380.2280000000001</v>
      </c>
      <c r="FD261" t="s">
        <v>335</v>
      </c>
      <c r="FG261" t="s">
        <v>313</v>
      </c>
      <c r="FH261">
        <v>9980.1839999999993</v>
      </c>
      <c r="FI261" t="s">
        <v>328</v>
      </c>
      <c r="FL261" t="s">
        <v>313</v>
      </c>
      <c r="FM261">
        <v>392.392</v>
      </c>
      <c r="FN261" t="s">
        <v>328</v>
      </c>
      <c r="FQ261" t="s">
        <v>313</v>
      </c>
      <c r="FR261">
        <v>1389.26</v>
      </c>
      <c r="FS261" t="s">
        <v>363</v>
      </c>
      <c r="FV261" t="s">
        <v>313</v>
      </c>
      <c r="FW261">
        <v>670.73900000000003</v>
      </c>
      <c r="FX261" t="s">
        <v>328</v>
      </c>
      <c r="GA261" t="s">
        <v>313</v>
      </c>
      <c r="GB261">
        <v>6065.6469999999999</v>
      </c>
      <c r="GC261" t="s">
        <v>529</v>
      </c>
      <c r="GF261" t="s">
        <v>313</v>
      </c>
      <c r="GG261">
        <v>8010.8980000000001</v>
      </c>
      <c r="GH261" t="s">
        <v>328</v>
      </c>
      <c r="GK261" t="s">
        <v>313</v>
      </c>
      <c r="GL261">
        <v>3318.4160000000002</v>
      </c>
      <c r="GM261" t="s">
        <v>416</v>
      </c>
      <c r="GP261" t="s">
        <v>313</v>
      </c>
      <c r="GQ261">
        <v>5626.6689999999999</v>
      </c>
      <c r="GR261" t="s">
        <v>510</v>
      </c>
      <c r="GU261" t="s">
        <v>313</v>
      </c>
      <c r="GV261">
        <v>354.262</v>
      </c>
      <c r="GW261" t="s">
        <v>313</v>
      </c>
      <c r="GZ261" t="s">
        <v>313</v>
      </c>
      <c r="HA261">
        <v>11571.325999999999</v>
      </c>
      <c r="HB261" t="s">
        <v>339</v>
      </c>
      <c r="HE261" t="s">
        <v>313</v>
      </c>
      <c r="HF261">
        <v>742.71</v>
      </c>
      <c r="HG261" t="s">
        <v>328</v>
      </c>
      <c r="HJ261" t="s">
        <v>313</v>
      </c>
      <c r="HK261">
        <v>5507.6329999999998</v>
      </c>
      <c r="HL261" t="s">
        <v>328</v>
      </c>
      <c r="HO261" t="s">
        <v>313</v>
      </c>
      <c r="HP261">
        <v>0</v>
      </c>
      <c r="HQ261" t="s">
        <v>328</v>
      </c>
      <c r="HR261">
        <v>100</v>
      </c>
      <c r="HS261">
        <v>5433.66</v>
      </c>
      <c r="HT261" t="s">
        <v>328</v>
      </c>
      <c r="HU261">
        <v>21880.574000000001</v>
      </c>
      <c r="HV261" t="s">
        <v>340</v>
      </c>
      <c r="HY261" t="s">
        <v>313</v>
      </c>
      <c r="HZ261">
        <v>693.09400000000005</v>
      </c>
      <c r="IA261" t="s">
        <v>531</v>
      </c>
      <c r="ID261" t="s">
        <v>313</v>
      </c>
      <c r="IE261">
        <v>6117.3680000000004</v>
      </c>
      <c r="IF261" t="s">
        <v>306</v>
      </c>
      <c r="II261" t="s">
        <v>313</v>
      </c>
      <c r="IJ261">
        <v>278.26799999999997</v>
      </c>
      <c r="IK261" t="s">
        <v>2332</v>
      </c>
      <c r="IN261" t="s">
        <v>313</v>
      </c>
    </row>
    <row r="262" spans="1:248">
      <c r="A262">
        <v>256</v>
      </c>
      <c r="B262" t="s">
        <v>1986</v>
      </c>
      <c r="C262" t="s">
        <v>1987</v>
      </c>
      <c r="D262" t="s">
        <v>1988</v>
      </c>
      <c r="E262" t="s">
        <v>1989</v>
      </c>
      <c r="F262" t="s">
        <v>1990</v>
      </c>
      <c r="G262" t="s">
        <v>522</v>
      </c>
      <c r="H262" t="s">
        <v>1743</v>
      </c>
      <c r="I262" t="s">
        <v>1991</v>
      </c>
      <c r="J262" t="s">
        <v>313</v>
      </c>
      <c r="K262" t="s">
        <v>313</v>
      </c>
      <c r="L262" t="s">
        <v>313</v>
      </c>
      <c r="M262">
        <v>260</v>
      </c>
      <c r="N262">
        <v>9340.6020000000008</v>
      </c>
      <c r="O262" t="s">
        <v>314</v>
      </c>
      <c r="R262" t="s">
        <v>313</v>
      </c>
      <c r="S262">
        <v>542.79499999999996</v>
      </c>
      <c r="T262" t="s">
        <v>315</v>
      </c>
      <c r="W262" t="s">
        <v>313</v>
      </c>
      <c r="X262">
        <v>0</v>
      </c>
      <c r="Y262" t="s">
        <v>316</v>
      </c>
      <c r="Z262">
        <v>62.618000000000002</v>
      </c>
      <c r="AA262">
        <v>77801.915999999997</v>
      </c>
      <c r="AB262" t="s">
        <v>316</v>
      </c>
      <c r="AC262">
        <v>3919.4090000000001</v>
      </c>
      <c r="AD262" t="s">
        <v>317</v>
      </c>
      <c r="AG262" t="s">
        <v>313</v>
      </c>
      <c r="AH262">
        <v>1763.7570000000001</v>
      </c>
      <c r="AI262" t="s">
        <v>318</v>
      </c>
      <c r="AL262" t="s">
        <v>313</v>
      </c>
      <c r="AM262">
        <v>0</v>
      </c>
      <c r="AN262" t="s">
        <v>319</v>
      </c>
      <c r="AO262">
        <v>37.381999999999998</v>
      </c>
      <c r="AP262">
        <v>46445.599999999999</v>
      </c>
      <c r="AQ262" t="s">
        <v>319</v>
      </c>
      <c r="AR262">
        <v>1371.643</v>
      </c>
      <c r="AS262" t="s">
        <v>402</v>
      </c>
      <c r="AV262" t="s">
        <v>313</v>
      </c>
      <c r="AW262">
        <v>663.32500000000005</v>
      </c>
      <c r="AX262" t="s">
        <v>306</v>
      </c>
      <c r="BA262" t="s">
        <v>313</v>
      </c>
      <c r="BB262">
        <v>200.30199999999999</v>
      </c>
      <c r="BC262" t="s">
        <v>322</v>
      </c>
      <c r="BF262" t="s">
        <v>313</v>
      </c>
      <c r="BG262">
        <v>76.203000000000003</v>
      </c>
      <c r="BH262" t="s">
        <v>1992</v>
      </c>
      <c r="BK262" t="s">
        <v>313</v>
      </c>
      <c r="BL262">
        <v>488.14499999999998</v>
      </c>
      <c r="BM262" t="s">
        <v>540</v>
      </c>
      <c r="BP262" t="s">
        <v>313</v>
      </c>
      <c r="BQ262">
        <v>1864.0219999999999</v>
      </c>
      <c r="BR262" t="s">
        <v>374</v>
      </c>
      <c r="BU262" t="s">
        <v>313</v>
      </c>
      <c r="BV262">
        <v>455.35</v>
      </c>
      <c r="BW262" t="s">
        <v>602</v>
      </c>
      <c r="BZ262" t="s">
        <v>313</v>
      </c>
      <c r="CA262">
        <v>1354.54</v>
      </c>
      <c r="CB262" t="s">
        <v>426</v>
      </c>
      <c r="CE262" t="s">
        <v>313</v>
      </c>
      <c r="CF262">
        <v>184.489</v>
      </c>
      <c r="CG262" t="s">
        <v>328</v>
      </c>
      <c r="CJ262" t="s">
        <v>313</v>
      </c>
      <c r="CK262">
        <v>501.17200000000003</v>
      </c>
      <c r="CL262" t="s">
        <v>328</v>
      </c>
      <c r="CO262" t="s">
        <v>313</v>
      </c>
      <c r="CP262">
        <v>140.83799999999999</v>
      </c>
      <c r="CQ262" t="s">
        <v>1480</v>
      </c>
      <c r="CT262" t="s">
        <v>313</v>
      </c>
      <c r="CU262">
        <v>1450.191</v>
      </c>
      <c r="CV262" t="s">
        <v>313</v>
      </c>
      <c r="CY262" t="s">
        <v>313</v>
      </c>
      <c r="CZ262">
        <v>1500.49</v>
      </c>
      <c r="DA262" t="s">
        <v>313</v>
      </c>
      <c r="DD262" t="s">
        <v>313</v>
      </c>
      <c r="DE262">
        <v>488.084</v>
      </c>
      <c r="DF262" t="s">
        <v>347</v>
      </c>
      <c r="DI262" t="s">
        <v>313</v>
      </c>
      <c r="DJ262">
        <v>1734.6389999999999</v>
      </c>
      <c r="DK262" t="s">
        <v>341</v>
      </c>
      <c r="DN262" t="s">
        <v>313</v>
      </c>
      <c r="DO262">
        <v>346.089</v>
      </c>
      <c r="DP262" t="s">
        <v>418</v>
      </c>
      <c r="DS262" t="s">
        <v>313</v>
      </c>
      <c r="DT262">
        <v>0</v>
      </c>
      <c r="DU262" t="s">
        <v>332</v>
      </c>
      <c r="DV262">
        <v>96.984999999999999</v>
      </c>
      <c r="DW262">
        <v>120501.47900000001</v>
      </c>
      <c r="DX262" t="s">
        <v>332</v>
      </c>
      <c r="DY262">
        <v>1040.9359999999999</v>
      </c>
      <c r="DZ262" t="s">
        <v>328</v>
      </c>
      <c r="EC262" t="s">
        <v>313</v>
      </c>
      <c r="ED262">
        <v>6305.0389999999998</v>
      </c>
      <c r="EE262" t="s">
        <v>306</v>
      </c>
      <c r="EH262" t="s">
        <v>313</v>
      </c>
      <c r="EI262">
        <v>57.365000000000002</v>
      </c>
      <c r="EJ262" t="s">
        <v>333</v>
      </c>
      <c r="EM262" t="s">
        <v>313</v>
      </c>
      <c r="EN262">
        <v>2291.931</v>
      </c>
      <c r="EO262" t="s">
        <v>494</v>
      </c>
      <c r="ER262" t="s">
        <v>313</v>
      </c>
      <c r="ES262">
        <v>1166.3209999999999</v>
      </c>
      <c r="ET262" t="s">
        <v>313</v>
      </c>
      <c r="EW262" t="s">
        <v>313</v>
      </c>
      <c r="EX262">
        <v>1406.0740000000001</v>
      </c>
      <c r="EY262" t="s">
        <v>313</v>
      </c>
      <c r="FB262" t="s">
        <v>313</v>
      </c>
      <c r="FC262">
        <v>5916.9040000000005</v>
      </c>
      <c r="FD262" t="s">
        <v>335</v>
      </c>
      <c r="FG262" t="s">
        <v>313</v>
      </c>
      <c r="FH262">
        <v>5497.3850000000002</v>
      </c>
      <c r="FI262" t="s">
        <v>328</v>
      </c>
      <c r="FL262" t="s">
        <v>313</v>
      </c>
      <c r="FM262">
        <v>61.48</v>
      </c>
      <c r="FN262" t="s">
        <v>328</v>
      </c>
      <c r="FQ262" t="s">
        <v>313</v>
      </c>
      <c r="FR262">
        <v>2387.2979999999998</v>
      </c>
      <c r="FS262" t="s">
        <v>349</v>
      </c>
      <c r="FV262" t="s">
        <v>313</v>
      </c>
      <c r="FW262">
        <v>448.88600000000002</v>
      </c>
      <c r="FX262" t="s">
        <v>328</v>
      </c>
      <c r="GA262" t="s">
        <v>313</v>
      </c>
      <c r="GB262">
        <v>531.66300000000001</v>
      </c>
      <c r="GC262" t="s">
        <v>529</v>
      </c>
      <c r="GF262" t="s">
        <v>313</v>
      </c>
      <c r="GG262">
        <v>4912.7780000000002</v>
      </c>
      <c r="GH262" t="s">
        <v>328</v>
      </c>
      <c r="GK262" t="s">
        <v>313</v>
      </c>
      <c r="GL262">
        <v>2543.3490000000002</v>
      </c>
      <c r="GM262" t="s">
        <v>337</v>
      </c>
      <c r="GP262" t="s">
        <v>313</v>
      </c>
      <c r="GQ262">
        <v>1511.903</v>
      </c>
      <c r="GR262" t="s">
        <v>530</v>
      </c>
      <c r="GU262" t="s">
        <v>313</v>
      </c>
      <c r="GV262">
        <v>0</v>
      </c>
      <c r="GW262" t="s">
        <v>313</v>
      </c>
      <c r="GX262">
        <v>1.4E-2</v>
      </c>
      <c r="GY262">
        <v>17.077000000000002</v>
      </c>
      <c r="GZ262" t="s">
        <v>313</v>
      </c>
      <c r="HA262">
        <v>16175.268</v>
      </c>
      <c r="HB262" t="s">
        <v>339</v>
      </c>
      <c r="HE262" t="s">
        <v>313</v>
      </c>
      <c r="HF262">
        <v>1844.71</v>
      </c>
      <c r="HG262" t="s">
        <v>328</v>
      </c>
      <c r="HJ262" t="s">
        <v>313</v>
      </c>
      <c r="HK262">
        <v>1544.9380000000001</v>
      </c>
      <c r="HL262" t="s">
        <v>328</v>
      </c>
      <c r="HO262" t="s">
        <v>313</v>
      </c>
      <c r="HP262">
        <v>1338.598</v>
      </c>
      <c r="HQ262" t="s">
        <v>328</v>
      </c>
      <c r="HT262" t="s">
        <v>313</v>
      </c>
      <c r="HU262">
        <v>16624.621999999999</v>
      </c>
      <c r="HV262" t="s">
        <v>340</v>
      </c>
      <c r="HY262" t="s">
        <v>313</v>
      </c>
      <c r="HZ262">
        <v>2538.739</v>
      </c>
      <c r="IA262" t="s">
        <v>327</v>
      </c>
      <c r="ID262" t="s">
        <v>313</v>
      </c>
      <c r="IE262">
        <v>1690.627</v>
      </c>
      <c r="IF262" t="s">
        <v>306</v>
      </c>
      <c r="II262" t="s">
        <v>313</v>
      </c>
      <c r="IJ262">
        <v>0</v>
      </c>
      <c r="IK262" t="s">
        <v>2332</v>
      </c>
      <c r="IL262">
        <v>5.5439999999999996</v>
      </c>
      <c r="IM262">
        <v>6888.66</v>
      </c>
      <c r="IN262" t="s">
        <v>2332</v>
      </c>
    </row>
    <row r="263" spans="1:248">
      <c r="A263">
        <v>263</v>
      </c>
      <c r="B263" t="s">
        <v>1993</v>
      </c>
      <c r="C263" t="s">
        <v>1994</v>
      </c>
      <c r="D263" t="s">
        <v>1995</v>
      </c>
      <c r="E263" t="s">
        <v>1996</v>
      </c>
      <c r="F263" t="s">
        <v>1997</v>
      </c>
      <c r="G263" t="s">
        <v>522</v>
      </c>
      <c r="H263" t="s">
        <v>1777</v>
      </c>
      <c r="I263" t="s">
        <v>1998</v>
      </c>
      <c r="J263" t="s">
        <v>313</v>
      </c>
      <c r="K263" t="s">
        <v>313</v>
      </c>
      <c r="L263" t="s">
        <v>313</v>
      </c>
      <c r="M263">
        <v>261</v>
      </c>
      <c r="N263">
        <v>12441.102000000001</v>
      </c>
      <c r="O263" t="s">
        <v>314</v>
      </c>
      <c r="R263" t="s">
        <v>313</v>
      </c>
      <c r="S263">
        <v>543.67200000000003</v>
      </c>
      <c r="T263" t="s">
        <v>315</v>
      </c>
      <c r="W263" t="s">
        <v>313</v>
      </c>
      <c r="X263">
        <v>0</v>
      </c>
      <c r="Y263" t="s">
        <v>316</v>
      </c>
      <c r="Z263">
        <v>100</v>
      </c>
      <c r="AA263">
        <v>9076.0310000000009</v>
      </c>
      <c r="AB263" t="s">
        <v>316</v>
      </c>
      <c r="AC263">
        <v>6916.8940000000002</v>
      </c>
      <c r="AD263" t="s">
        <v>317</v>
      </c>
      <c r="AG263" t="s">
        <v>313</v>
      </c>
      <c r="AH263">
        <v>2265.8470000000002</v>
      </c>
      <c r="AI263" t="s">
        <v>600</v>
      </c>
      <c r="AL263" t="s">
        <v>313</v>
      </c>
      <c r="AM263">
        <v>2399.98</v>
      </c>
      <c r="AN263" t="s">
        <v>319</v>
      </c>
      <c r="AQ263" t="s">
        <v>313</v>
      </c>
      <c r="AR263">
        <v>3493.6550000000002</v>
      </c>
      <c r="AS263" t="s">
        <v>616</v>
      </c>
      <c r="AV263" t="s">
        <v>313</v>
      </c>
      <c r="AW263">
        <v>2851.88</v>
      </c>
      <c r="AX263" t="s">
        <v>306</v>
      </c>
      <c r="BA263" t="s">
        <v>313</v>
      </c>
      <c r="BB263">
        <v>439.202</v>
      </c>
      <c r="BC263" t="s">
        <v>322</v>
      </c>
      <c r="BF263" t="s">
        <v>313</v>
      </c>
      <c r="BG263">
        <v>262.56200000000001</v>
      </c>
      <c r="BH263" t="s">
        <v>1536</v>
      </c>
      <c r="BK263" t="s">
        <v>313</v>
      </c>
      <c r="BL263">
        <v>3624.8389999999999</v>
      </c>
      <c r="BM263" t="s">
        <v>540</v>
      </c>
      <c r="BP263" t="s">
        <v>313</v>
      </c>
      <c r="BQ263">
        <v>4869.1289999999999</v>
      </c>
      <c r="BR263" t="s">
        <v>374</v>
      </c>
      <c r="BU263" t="s">
        <v>313</v>
      </c>
      <c r="BV263">
        <v>3765.8789999999999</v>
      </c>
      <c r="BW263" t="s">
        <v>541</v>
      </c>
      <c r="BZ263" t="s">
        <v>313</v>
      </c>
      <c r="CA263">
        <v>2644.56</v>
      </c>
      <c r="CB263" t="s">
        <v>561</v>
      </c>
      <c r="CE263" t="s">
        <v>313</v>
      </c>
      <c r="CF263">
        <v>366.76299999999998</v>
      </c>
      <c r="CG263" t="s">
        <v>328</v>
      </c>
      <c r="CJ263" t="s">
        <v>313</v>
      </c>
      <c r="CK263">
        <v>3443.8739999999998</v>
      </c>
      <c r="CL263" t="s">
        <v>328</v>
      </c>
      <c r="CO263" t="s">
        <v>313</v>
      </c>
      <c r="CP263">
        <v>2772.1030000000001</v>
      </c>
      <c r="CQ263" t="s">
        <v>528</v>
      </c>
      <c r="CT263" t="s">
        <v>313</v>
      </c>
      <c r="CU263">
        <v>3911.7280000000001</v>
      </c>
      <c r="CV263" t="s">
        <v>313</v>
      </c>
      <c r="CY263" t="s">
        <v>313</v>
      </c>
      <c r="CZ263">
        <v>4391.8639999999996</v>
      </c>
      <c r="DA263" t="s">
        <v>313</v>
      </c>
      <c r="DD263" t="s">
        <v>313</v>
      </c>
      <c r="DE263">
        <v>29.341000000000001</v>
      </c>
      <c r="DF263" t="s">
        <v>347</v>
      </c>
      <c r="DI263" t="s">
        <v>313</v>
      </c>
      <c r="DJ263">
        <v>4751.665</v>
      </c>
      <c r="DK263" t="s">
        <v>341</v>
      </c>
      <c r="DN263" t="s">
        <v>313</v>
      </c>
      <c r="DO263">
        <v>332.13099999999997</v>
      </c>
      <c r="DP263" t="s">
        <v>418</v>
      </c>
      <c r="DS263" t="s">
        <v>313</v>
      </c>
      <c r="DT263">
        <v>0</v>
      </c>
      <c r="DU263" t="s">
        <v>332</v>
      </c>
      <c r="DV263">
        <v>100</v>
      </c>
      <c r="DW263">
        <v>9076.0310000000009</v>
      </c>
      <c r="DX263" t="s">
        <v>332</v>
      </c>
      <c r="DY263">
        <v>4323.1540000000005</v>
      </c>
      <c r="DZ263" t="s">
        <v>328</v>
      </c>
      <c r="EC263" t="s">
        <v>313</v>
      </c>
      <c r="ED263">
        <v>9700.8639999999996</v>
      </c>
      <c r="EE263" t="s">
        <v>306</v>
      </c>
      <c r="EH263" t="s">
        <v>313</v>
      </c>
      <c r="EI263">
        <v>314.85000000000002</v>
      </c>
      <c r="EJ263" t="s">
        <v>333</v>
      </c>
      <c r="EM263" t="s">
        <v>313</v>
      </c>
      <c r="EN263">
        <v>4195.37</v>
      </c>
      <c r="EO263" t="s">
        <v>494</v>
      </c>
      <c r="ER263" t="s">
        <v>313</v>
      </c>
      <c r="ES263">
        <v>2769.7979999999998</v>
      </c>
      <c r="ET263" t="s">
        <v>313</v>
      </c>
      <c r="EW263" t="s">
        <v>313</v>
      </c>
      <c r="EX263">
        <v>4489.3509999999997</v>
      </c>
      <c r="EY263" t="s">
        <v>313</v>
      </c>
      <c r="FB263" t="s">
        <v>313</v>
      </c>
      <c r="FC263">
        <v>6805.4650000000001</v>
      </c>
      <c r="FD263" t="s">
        <v>306</v>
      </c>
      <c r="FG263" t="s">
        <v>313</v>
      </c>
      <c r="FH263">
        <v>8871.4580000000005</v>
      </c>
      <c r="FI263" t="s">
        <v>328</v>
      </c>
      <c r="FL263" t="s">
        <v>313</v>
      </c>
      <c r="FM263">
        <v>2604.2379999999998</v>
      </c>
      <c r="FN263" t="s">
        <v>328</v>
      </c>
      <c r="FQ263" t="s">
        <v>313</v>
      </c>
      <c r="FR263">
        <v>627.93600000000004</v>
      </c>
      <c r="FS263" t="s">
        <v>349</v>
      </c>
      <c r="FV263" t="s">
        <v>313</v>
      </c>
      <c r="FW263">
        <v>257.42599999999999</v>
      </c>
      <c r="FX263" t="s">
        <v>328</v>
      </c>
      <c r="GA263" t="s">
        <v>313</v>
      </c>
      <c r="GB263">
        <v>3795.6379999999999</v>
      </c>
      <c r="GC263" t="s">
        <v>529</v>
      </c>
      <c r="GF263" t="s">
        <v>313</v>
      </c>
      <c r="GG263">
        <v>4583.33</v>
      </c>
      <c r="GH263" t="s">
        <v>328</v>
      </c>
      <c r="GK263" t="s">
        <v>313</v>
      </c>
      <c r="GL263">
        <v>4039.4229999999998</v>
      </c>
      <c r="GM263" t="s">
        <v>416</v>
      </c>
      <c r="GP263" t="s">
        <v>313</v>
      </c>
      <c r="GQ263">
        <v>4507.5709999999999</v>
      </c>
      <c r="GR263" t="s">
        <v>530</v>
      </c>
      <c r="GU263" t="s">
        <v>313</v>
      </c>
      <c r="GV263">
        <v>45.701999999999998</v>
      </c>
      <c r="GW263" t="s">
        <v>313</v>
      </c>
      <c r="GZ263" t="s">
        <v>313</v>
      </c>
      <c r="HA263">
        <v>15010.477000000001</v>
      </c>
      <c r="HB263" t="s">
        <v>339</v>
      </c>
      <c r="HE263" t="s">
        <v>313</v>
      </c>
      <c r="HF263">
        <v>2573.5039999999999</v>
      </c>
      <c r="HG263" t="s">
        <v>328</v>
      </c>
      <c r="HJ263" t="s">
        <v>313</v>
      </c>
      <c r="HK263">
        <v>4476.8860000000004</v>
      </c>
      <c r="HL263" t="s">
        <v>328</v>
      </c>
      <c r="HO263" t="s">
        <v>313</v>
      </c>
      <c r="HP263">
        <v>236.524</v>
      </c>
      <c r="HQ263" t="s">
        <v>328</v>
      </c>
      <c r="HT263" t="s">
        <v>313</v>
      </c>
      <c r="HU263">
        <v>19941.984</v>
      </c>
      <c r="HV263" t="s">
        <v>340</v>
      </c>
      <c r="HY263" t="s">
        <v>313</v>
      </c>
      <c r="HZ263">
        <v>2356.4699999999998</v>
      </c>
      <c r="IA263" t="s">
        <v>531</v>
      </c>
      <c r="ID263" t="s">
        <v>313</v>
      </c>
      <c r="IE263">
        <v>4891.5519999999997</v>
      </c>
      <c r="IF263" t="s">
        <v>306</v>
      </c>
      <c r="II263" t="s">
        <v>313</v>
      </c>
      <c r="IJ263">
        <v>321.74200000000002</v>
      </c>
      <c r="IK263" t="s">
        <v>2332</v>
      </c>
      <c r="IN263" t="s">
        <v>313</v>
      </c>
    </row>
    <row r="264" spans="1:248">
      <c r="A264">
        <v>264</v>
      </c>
      <c r="B264" t="s">
        <v>1999</v>
      </c>
      <c r="C264" t="s">
        <v>2000</v>
      </c>
      <c r="D264" t="s">
        <v>2001</v>
      </c>
      <c r="E264" t="s">
        <v>2002</v>
      </c>
      <c r="F264" t="s">
        <v>2003</v>
      </c>
      <c r="G264" t="s">
        <v>522</v>
      </c>
      <c r="H264" t="s">
        <v>1543</v>
      </c>
      <c r="I264" t="s">
        <v>2004</v>
      </c>
      <c r="J264" t="s">
        <v>313</v>
      </c>
      <c r="K264" t="s">
        <v>313</v>
      </c>
      <c r="L264" t="s">
        <v>313</v>
      </c>
      <c r="M264">
        <v>262</v>
      </c>
      <c r="N264">
        <v>15056.210999999999</v>
      </c>
      <c r="O264" t="s">
        <v>314</v>
      </c>
      <c r="R264" t="s">
        <v>313</v>
      </c>
      <c r="S264">
        <v>1057.6669999999999</v>
      </c>
      <c r="T264" t="s">
        <v>490</v>
      </c>
      <c r="W264" t="s">
        <v>313</v>
      </c>
      <c r="X264">
        <v>0</v>
      </c>
      <c r="Y264" t="s">
        <v>316</v>
      </c>
      <c r="Z264">
        <v>100</v>
      </c>
      <c r="AA264">
        <v>4588.9790000000003</v>
      </c>
      <c r="AB264" t="s">
        <v>316</v>
      </c>
      <c r="AC264">
        <v>9045.5789999999997</v>
      </c>
      <c r="AD264" t="s">
        <v>713</v>
      </c>
      <c r="AG264" t="s">
        <v>313</v>
      </c>
      <c r="AH264">
        <v>2273.6590000000001</v>
      </c>
      <c r="AI264" t="s">
        <v>600</v>
      </c>
      <c r="AL264" t="s">
        <v>313</v>
      </c>
      <c r="AM264">
        <v>3710.3519999999999</v>
      </c>
      <c r="AN264" t="s">
        <v>850</v>
      </c>
      <c r="AQ264" t="s">
        <v>313</v>
      </c>
      <c r="AR264">
        <v>816.375</v>
      </c>
      <c r="AS264" t="s">
        <v>660</v>
      </c>
      <c r="AV264" t="s">
        <v>313</v>
      </c>
      <c r="AW264">
        <v>4507.5969999999998</v>
      </c>
      <c r="AX264" t="s">
        <v>306</v>
      </c>
      <c r="BA264" t="s">
        <v>313</v>
      </c>
      <c r="BB264">
        <v>1086.9649999999999</v>
      </c>
      <c r="BC264" t="s">
        <v>322</v>
      </c>
      <c r="BF264" t="s">
        <v>313</v>
      </c>
      <c r="BG264">
        <v>321.464</v>
      </c>
      <c r="BH264" t="s">
        <v>851</v>
      </c>
      <c r="BK264" t="s">
        <v>313</v>
      </c>
      <c r="BL264">
        <v>390.45</v>
      </c>
      <c r="BM264" t="s">
        <v>662</v>
      </c>
      <c r="BP264" t="s">
        <v>313</v>
      </c>
      <c r="BQ264">
        <v>8299.3269999999993</v>
      </c>
      <c r="BR264" t="s">
        <v>374</v>
      </c>
      <c r="BU264" t="s">
        <v>313</v>
      </c>
      <c r="BV264">
        <v>241.947</v>
      </c>
      <c r="BW264" t="s">
        <v>852</v>
      </c>
      <c r="BZ264" t="s">
        <v>313</v>
      </c>
      <c r="CA264">
        <v>263.495</v>
      </c>
      <c r="CB264" t="s">
        <v>719</v>
      </c>
      <c r="CE264" t="s">
        <v>313</v>
      </c>
      <c r="CF264">
        <v>945.61099999999999</v>
      </c>
      <c r="CG264" t="s">
        <v>328</v>
      </c>
      <c r="CJ264" t="s">
        <v>313</v>
      </c>
      <c r="CK264">
        <v>5389.26</v>
      </c>
      <c r="CL264" t="s">
        <v>328</v>
      </c>
      <c r="CO264" t="s">
        <v>313</v>
      </c>
      <c r="CP264">
        <v>421.31799999999998</v>
      </c>
      <c r="CQ264" t="s">
        <v>720</v>
      </c>
      <c r="CT264" t="s">
        <v>313</v>
      </c>
      <c r="CU264">
        <v>420.15899999999999</v>
      </c>
      <c r="CV264" t="s">
        <v>313</v>
      </c>
      <c r="CY264" t="s">
        <v>313</v>
      </c>
      <c r="CZ264">
        <v>7944.8729999999996</v>
      </c>
      <c r="DA264" t="s">
        <v>313</v>
      </c>
      <c r="DD264" t="s">
        <v>313</v>
      </c>
      <c r="DE264">
        <v>170.215</v>
      </c>
      <c r="DF264" t="s">
        <v>347</v>
      </c>
      <c r="DI264" t="s">
        <v>313</v>
      </c>
      <c r="DJ264">
        <v>8174.433</v>
      </c>
      <c r="DK264" t="s">
        <v>341</v>
      </c>
      <c r="DN264" t="s">
        <v>313</v>
      </c>
      <c r="DO264">
        <v>782.82</v>
      </c>
      <c r="DP264" t="s">
        <v>418</v>
      </c>
      <c r="DS264" t="s">
        <v>313</v>
      </c>
      <c r="DT264">
        <v>0</v>
      </c>
      <c r="DU264" t="s">
        <v>332</v>
      </c>
      <c r="DV264">
        <v>100</v>
      </c>
      <c r="DW264">
        <v>4588.9790000000003</v>
      </c>
      <c r="DX264" t="s">
        <v>332</v>
      </c>
      <c r="DY264">
        <v>7218.2389999999996</v>
      </c>
      <c r="DZ264" t="s">
        <v>328</v>
      </c>
      <c r="EC264" t="s">
        <v>313</v>
      </c>
      <c r="ED264">
        <v>9815.1229999999996</v>
      </c>
      <c r="EE264" t="s">
        <v>306</v>
      </c>
      <c r="EH264" t="s">
        <v>313</v>
      </c>
      <c r="EI264">
        <v>84.509</v>
      </c>
      <c r="EJ264" t="s">
        <v>333</v>
      </c>
      <c r="EM264" t="s">
        <v>313</v>
      </c>
      <c r="EN264">
        <v>3654.5279999999998</v>
      </c>
      <c r="EO264" t="s">
        <v>494</v>
      </c>
      <c r="ER264" t="s">
        <v>313</v>
      </c>
      <c r="ES264">
        <v>396.26400000000001</v>
      </c>
      <c r="ET264" t="s">
        <v>313</v>
      </c>
      <c r="EW264" t="s">
        <v>313</v>
      </c>
      <c r="EX264">
        <v>7846.3389999999999</v>
      </c>
      <c r="EY264" t="s">
        <v>313</v>
      </c>
      <c r="FB264" t="s">
        <v>313</v>
      </c>
      <c r="FC264">
        <v>2817.6959999999999</v>
      </c>
      <c r="FD264" t="s">
        <v>376</v>
      </c>
      <c r="FG264" t="s">
        <v>313</v>
      </c>
      <c r="FH264">
        <v>10765.044</v>
      </c>
      <c r="FI264" t="s">
        <v>328</v>
      </c>
      <c r="FL264" t="s">
        <v>313</v>
      </c>
      <c r="FM264">
        <v>1368.481</v>
      </c>
      <c r="FN264" t="s">
        <v>328</v>
      </c>
      <c r="FQ264" t="s">
        <v>313</v>
      </c>
      <c r="FR264">
        <v>2497.585</v>
      </c>
      <c r="FS264" t="s">
        <v>458</v>
      </c>
      <c r="FV264" t="s">
        <v>313</v>
      </c>
      <c r="FW264">
        <v>133.96700000000001</v>
      </c>
      <c r="FX264" t="s">
        <v>328</v>
      </c>
      <c r="GA264" t="s">
        <v>313</v>
      </c>
      <c r="GB264">
        <v>582.02</v>
      </c>
      <c r="GC264" t="s">
        <v>666</v>
      </c>
      <c r="GF264" t="s">
        <v>313</v>
      </c>
      <c r="GG264">
        <v>887.91200000000003</v>
      </c>
      <c r="GH264" t="s">
        <v>328</v>
      </c>
      <c r="GK264" t="s">
        <v>313</v>
      </c>
      <c r="GL264">
        <v>4310.835</v>
      </c>
      <c r="GM264" t="s">
        <v>721</v>
      </c>
      <c r="GP264" t="s">
        <v>313</v>
      </c>
      <c r="GQ264">
        <v>285.69799999999998</v>
      </c>
      <c r="GR264" t="s">
        <v>1240</v>
      </c>
      <c r="GU264" t="s">
        <v>313</v>
      </c>
      <c r="GV264">
        <v>50.158999999999999</v>
      </c>
      <c r="GW264" t="s">
        <v>313</v>
      </c>
      <c r="GZ264" t="s">
        <v>313</v>
      </c>
      <c r="HA264">
        <v>20542.452000000001</v>
      </c>
      <c r="HB264" t="s">
        <v>339</v>
      </c>
      <c r="HE264" t="s">
        <v>313</v>
      </c>
      <c r="HF264">
        <v>903.11099999999999</v>
      </c>
      <c r="HG264" t="s">
        <v>328</v>
      </c>
      <c r="HJ264" t="s">
        <v>313</v>
      </c>
      <c r="HK264">
        <v>8008.2370000000001</v>
      </c>
      <c r="HL264" t="s">
        <v>328</v>
      </c>
      <c r="HO264" t="s">
        <v>313</v>
      </c>
      <c r="HP264">
        <v>0</v>
      </c>
      <c r="HQ264" t="s">
        <v>328</v>
      </c>
      <c r="HR264">
        <v>100</v>
      </c>
      <c r="HS264">
        <v>4588.9790000000003</v>
      </c>
      <c r="HT264" t="s">
        <v>328</v>
      </c>
      <c r="HU264">
        <v>18634.895</v>
      </c>
      <c r="HV264" t="s">
        <v>340</v>
      </c>
      <c r="HY264" t="s">
        <v>313</v>
      </c>
      <c r="HZ264">
        <v>4754.75</v>
      </c>
      <c r="IA264" t="s">
        <v>723</v>
      </c>
      <c r="ID264" t="s">
        <v>313</v>
      </c>
      <c r="IE264">
        <v>8014.6620000000003</v>
      </c>
      <c r="IF264" t="s">
        <v>306</v>
      </c>
      <c r="II264" t="s">
        <v>313</v>
      </c>
      <c r="IJ264">
        <v>537.93499999999995</v>
      </c>
      <c r="IK264" t="s">
        <v>2332</v>
      </c>
      <c r="IN264" t="s">
        <v>313</v>
      </c>
    </row>
    <row r="265" spans="1:248">
      <c r="A265">
        <v>257</v>
      </c>
      <c r="B265" t="s">
        <v>2005</v>
      </c>
      <c r="C265" t="s">
        <v>2006</v>
      </c>
      <c r="D265" t="s">
        <v>1613</v>
      </c>
      <c r="E265" t="s">
        <v>2007</v>
      </c>
      <c r="F265" t="s">
        <v>2008</v>
      </c>
      <c r="G265" t="s">
        <v>522</v>
      </c>
      <c r="H265" t="s">
        <v>1755</v>
      </c>
      <c r="I265" t="s">
        <v>2009</v>
      </c>
      <c r="J265" t="s">
        <v>313</v>
      </c>
      <c r="K265" t="s">
        <v>313</v>
      </c>
      <c r="L265" t="s">
        <v>313</v>
      </c>
      <c r="M265">
        <v>263</v>
      </c>
      <c r="N265">
        <v>9945.5580000000009</v>
      </c>
      <c r="O265" t="s">
        <v>314</v>
      </c>
      <c r="R265" t="s">
        <v>313</v>
      </c>
      <c r="S265">
        <v>2469.4850000000001</v>
      </c>
      <c r="T265" t="s">
        <v>315</v>
      </c>
      <c r="W265" t="s">
        <v>313</v>
      </c>
      <c r="X265">
        <v>78.498999999999995</v>
      </c>
      <c r="Y265" t="s">
        <v>316</v>
      </c>
      <c r="AB265" t="s">
        <v>313</v>
      </c>
      <c r="AC265">
        <v>5455.6059999999998</v>
      </c>
      <c r="AD265" t="s">
        <v>317</v>
      </c>
      <c r="AG265" t="s">
        <v>313</v>
      </c>
      <c r="AH265">
        <v>3084.942</v>
      </c>
      <c r="AI265" t="s">
        <v>318</v>
      </c>
      <c r="AL265" t="s">
        <v>313</v>
      </c>
      <c r="AM265">
        <v>0</v>
      </c>
      <c r="AN265" t="s">
        <v>319</v>
      </c>
      <c r="AO265">
        <v>100</v>
      </c>
      <c r="AP265">
        <v>28196.609</v>
      </c>
      <c r="AQ265" t="s">
        <v>319</v>
      </c>
      <c r="AR265">
        <v>3003.9630000000002</v>
      </c>
      <c r="AS265" t="s">
        <v>616</v>
      </c>
      <c r="AV265" t="s">
        <v>313</v>
      </c>
      <c r="AW265">
        <v>1686.403</v>
      </c>
      <c r="AX265" t="s">
        <v>306</v>
      </c>
      <c r="BA265" t="s">
        <v>313</v>
      </c>
      <c r="BB265">
        <v>773.93600000000004</v>
      </c>
      <c r="BC265" t="s">
        <v>322</v>
      </c>
      <c r="BF265" t="s">
        <v>313</v>
      </c>
      <c r="BG265">
        <v>11.125</v>
      </c>
      <c r="BH265" t="s">
        <v>542</v>
      </c>
      <c r="BK265" t="s">
        <v>313</v>
      </c>
      <c r="BL265">
        <v>2023.34</v>
      </c>
      <c r="BM265" t="s">
        <v>540</v>
      </c>
      <c r="BP265" t="s">
        <v>313</v>
      </c>
      <c r="BQ265">
        <v>4132.6970000000001</v>
      </c>
      <c r="BR265" t="s">
        <v>374</v>
      </c>
      <c r="BU265" t="s">
        <v>313</v>
      </c>
      <c r="BV265">
        <v>1291.9190000000001</v>
      </c>
      <c r="BW265" t="s">
        <v>618</v>
      </c>
      <c r="BZ265" t="s">
        <v>313</v>
      </c>
      <c r="CA265">
        <v>0</v>
      </c>
      <c r="CB265" t="s">
        <v>542</v>
      </c>
      <c r="CC265">
        <v>100</v>
      </c>
      <c r="CD265">
        <v>28196.609</v>
      </c>
      <c r="CE265" t="s">
        <v>542</v>
      </c>
      <c r="CF265">
        <v>761.36900000000003</v>
      </c>
      <c r="CG265" t="s">
        <v>328</v>
      </c>
      <c r="CJ265" t="s">
        <v>313</v>
      </c>
      <c r="CK265">
        <v>1788.837</v>
      </c>
      <c r="CL265" t="s">
        <v>328</v>
      </c>
      <c r="CO265" t="s">
        <v>313</v>
      </c>
      <c r="CP265">
        <v>791.476</v>
      </c>
      <c r="CQ265" t="s">
        <v>794</v>
      </c>
      <c r="CT265" t="s">
        <v>313</v>
      </c>
      <c r="CU265">
        <v>709.19399999999996</v>
      </c>
      <c r="CV265" t="s">
        <v>313</v>
      </c>
      <c r="CY265" t="s">
        <v>313</v>
      </c>
      <c r="CZ265">
        <v>3812.2759999999998</v>
      </c>
      <c r="DA265" t="s">
        <v>313</v>
      </c>
      <c r="DD265" t="s">
        <v>313</v>
      </c>
      <c r="DE265">
        <v>16.934999999999999</v>
      </c>
      <c r="DF265" t="s">
        <v>347</v>
      </c>
      <c r="DI265" t="s">
        <v>313</v>
      </c>
      <c r="DJ265">
        <v>4042.5819999999999</v>
      </c>
      <c r="DK265" t="s">
        <v>341</v>
      </c>
      <c r="DN265" t="s">
        <v>313</v>
      </c>
      <c r="DO265">
        <v>986.20299999999997</v>
      </c>
      <c r="DP265" t="s">
        <v>418</v>
      </c>
      <c r="DS265" t="s">
        <v>313</v>
      </c>
      <c r="DT265">
        <v>0</v>
      </c>
      <c r="DU265" t="s">
        <v>332</v>
      </c>
      <c r="DV265">
        <v>97.105000000000004</v>
      </c>
      <c r="DW265">
        <v>27380.258000000002</v>
      </c>
      <c r="DX265" t="s">
        <v>332</v>
      </c>
      <c r="DY265">
        <v>2984.489</v>
      </c>
      <c r="DZ265" t="s">
        <v>328</v>
      </c>
      <c r="EC265" t="s">
        <v>313</v>
      </c>
      <c r="ED265">
        <v>5286.2939999999999</v>
      </c>
      <c r="EE265" t="s">
        <v>306</v>
      </c>
      <c r="EH265" t="s">
        <v>313</v>
      </c>
      <c r="EI265">
        <v>9.4209999999999994</v>
      </c>
      <c r="EJ265" t="s">
        <v>333</v>
      </c>
      <c r="EM265" t="s">
        <v>313</v>
      </c>
      <c r="EN265">
        <v>388.01499999999999</v>
      </c>
      <c r="EO265" t="s">
        <v>494</v>
      </c>
      <c r="ER265" t="s">
        <v>313</v>
      </c>
      <c r="ES265">
        <v>72.165000000000006</v>
      </c>
      <c r="ET265" t="s">
        <v>313</v>
      </c>
      <c r="EW265" t="s">
        <v>313</v>
      </c>
      <c r="EX265">
        <v>3771.7930000000001</v>
      </c>
      <c r="EY265" t="s">
        <v>313</v>
      </c>
      <c r="FB265" t="s">
        <v>313</v>
      </c>
      <c r="FC265">
        <v>3716.598</v>
      </c>
      <c r="FD265" t="s">
        <v>376</v>
      </c>
      <c r="FG265" t="s">
        <v>313</v>
      </c>
      <c r="FH265">
        <v>5656.1509999999998</v>
      </c>
      <c r="FI265" t="s">
        <v>328</v>
      </c>
      <c r="FL265" t="s">
        <v>313</v>
      </c>
      <c r="FM265">
        <v>1972.086</v>
      </c>
      <c r="FN265" t="s">
        <v>328</v>
      </c>
      <c r="FQ265" t="s">
        <v>313</v>
      </c>
      <c r="FR265">
        <v>5218.3919999999998</v>
      </c>
      <c r="FS265" t="s">
        <v>349</v>
      </c>
      <c r="FV265" t="s">
        <v>313</v>
      </c>
      <c r="FW265">
        <v>169.089</v>
      </c>
      <c r="FX265" t="s">
        <v>328</v>
      </c>
      <c r="GA265" t="s">
        <v>313</v>
      </c>
      <c r="GB265">
        <v>2133.3739999999998</v>
      </c>
      <c r="GC265" t="s">
        <v>529</v>
      </c>
      <c r="GF265" t="s">
        <v>313</v>
      </c>
      <c r="GG265">
        <v>4002.355</v>
      </c>
      <c r="GH265" t="s">
        <v>328</v>
      </c>
      <c r="GK265" t="s">
        <v>313</v>
      </c>
      <c r="GL265">
        <v>2940.424</v>
      </c>
      <c r="GM265" t="s">
        <v>337</v>
      </c>
      <c r="GP265" t="s">
        <v>313</v>
      </c>
      <c r="GQ265">
        <v>3883.9540000000002</v>
      </c>
      <c r="GR265" t="s">
        <v>502</v>
      </c>
      <c r="GU265" t="s">
        <v>313</v>
      </c>
      <c r="GV265">
        <v>0</v>
      </c>
      <c r="GW265" t="s">
        <v>313</v>
      </c>
      <c r="GX265">
        <v>0</v>
      </c>
      <c r="GY265">
        <v>8.9999999999999993E-3</v>
      </c>
      <c r="GZ265" t="s">
        <v>313</v>
      </c>
      <c r="HA265">
        <v>19077.121999999999</v>
      </c>
      <c r="HB265" t="s">
        <v>339</v>
      </c>
      <c r="HE265" t="s">
        <v>313</v>
      </c>
      <c r="HF265">
        <v>3014.884</v>
      </c>
      <c r="HG265" t="s">
        <v>328</v>
      </c>
      <c r="HJ265" t="s">
        <v>313</v>
      </c>
      <c r="HK265">
        <v>3965.904</v>
      </c>
      <c r="HL265" t="s">
        <v>328</v>
      </c>
      <c r="HO265" t="s">
        <v>313</v>
      </c>
      <c r="HP265">
        <v>876.45699999999999</v>
      </c>
      <c r="HQ265" t="s">
        <v>328</v>
      </c>
      <c r="HT265" t="s">
        <v>313</v>
      </c>
      <c r="HU265">
        <v>14879.989</v>
      </c>
      <c r="HV265" t="s">
        <v>340</v>
      </c>
      <c r="HY265" t="s">
        <v>313</v>
      </c>
      <c r="HZ265">
        <v>3714.6790000000001</v>
      </c>
      <c r="IA265" t="s">
        <v>327</v>
      </c>
      <c r="ID265" t="s">
        <v>313</v>
      </c>
      <c r="IE265">
        <v>2938.65</v>
      </c>
      <c r="IF265" t="s">
        <v>306</v>
      </c>
      <c r="II265" t="s">
        <v>313</v>
      </c>
      <c r="IJ265">
        <v>55.631999999999998</v>
      </c>
      <c r="IK265" t="s">
        <v>2332</v>
      </c>
      <c r="IN265" t="s">
        <v>313</v>
      </c>
    </row>
    <row r="266" spans="1:248">
      <c r="A266">
        <v>293</v>
      </c>
      <c r="B266" t="s">
        <v>2010</v>
      </c>
      <c r="C266" t="s">
        <v>2011</v>
      </c>
      <c r="D266" t="s">
        <v>2012</v>
      </c>
      <c r="E266" t="s">
        <v>2013</v>
      </c>
      <c r="F266" t="s">
        <v>2014</v>
      </c>
      <c r="G266" t="s">
        <v>313</v>
      </c>
      <c r="H266" t="s">
        <v>1915</v>
      </c>
      <c r="I266" t="s">
        <v>313</v>
      </c>
      <c r="J266" t="s">
        <v>313</v>
      </c>
      <c r="K266" t="s">
        <v>313</v>
      </c>
      <c r="L266" t="s">
        <v>313</v>
      </c>
      <c r="M266">
        <v>264</v>
      </c>
      <c r="N266">
        <v>13675.347</v>
      </c>
      <c r="O266" t="s">
        <v>314</v>
      </c>
      <c r="R266" t="s">
        <v>313</v>
      </c>
      <c r="S266">
        <v>205.55099999999999</v>
      </c>
      <c r="T266" t="s">
        <v>503</v>
      </c>
      <c r="W266" t="s">
        <v>313</v>
      </c>
      <c r="X266">
        <v>0</v>
      </c>
      <c r="Y266" t="s">
        <v>316</v>
      </c>
      <c r="Z266">
        <v>100</v>
      </c>
      <c r="AA266">
        <v>92863.653000000006</v>
      </c>
      <c r="AB266" t="s">
        <v>316</v>
      </c>
      <c r="AC266">
        <v>8178.9939999999997</v>
      </c>
      <c r="AD266" t="s">
        <v>317</v>
      </c>
      <c r="AG266" t="s">
        <v>313</v>
      </c>
      <c r="AH266">
        <v>1811.4449999999999</v>
      </c>
      <c r="AI266" t="s">
        <v>600</v>
      </c>
      <c r="AL266" t="s">
        <v>313</v>
      </c>
      <c r="AM266">
        <v>3717.2719999999999</v>
      </c>
      <c r="AN266" t="s">
        <v>319</v>
      </c>
      <c r="AQ266" t="s">
        <v>313</v>
      </c>
      <c r="AR266">
        <v>4389.2640000000001</v>
      </c>
      <c r="AS266" t="s">
        <v>616</v>
      </c>
      <c r="AV266" t="s">
        <v>313</v>
      </c>
      <c r="AW266">
        <v>4328.2749999999996</v>
      </c>
      <c r="AX266" t="s">
        <v>306</v>
      </c>
      <c r="BA266" t="s">
        <v>313</v>
      </c>
      <c r="BB266">
        <v>706.71</v>
      </c>
      <c r="BC266" t="s">
        <v>322</v>
      </c>
      <c r="BF266" t="s">
        <v>313</v>
      </c>
      <c r="BG266">
        <v>6.12</v>
      </c>
      <c r="BH266" t="s">
        <v>2015</v>
      </c>
      <c r="BK266" t="s">
        <v>313</v>
      </c>
      <c r="BL266">
        <v>5118.8019999999997</v>
      </c>
      <c r="BM266" t="s">
        <v>540</v>
      </c>
      <c r="BP266" t="s">
        <v>313</v>
      </c>
      <c r="BQ266">
        <v>6199.2780000000002</v>
      </c>
      <c r="BR266" t="s">
        <v>374</v>
      </c>
      <c r="BU266" t="s">
        <v>313</v>
      </c>
      <c r="BV266">
        <v>5251.6980000000003</v>
      </c>
      <c r="BW266" t="s">
        <v>541</v>
      </c>
      <c r="BZ266" t="s">
        <v>313</v>
      </c>
      <c r="CA266">
        <v>1326.1690000000001</v>
      </c>
      <c r="CB266" t="s">
        <v>561</v>
      </c>
      <c r="CE266" t="s">
        <v>313</v>
      </c>
      <c r="CF266">
        <v>595.49599999999998</v>
      </c>
      <c r="CG266" t="s">
        <v>328</v>
      </c>
      <c r="CJ266" t="s">
        <v>313</v>
      </c>
      <c r="CK266">
        <v>4934.6030000000001</v>
      </c>
      <c r="CL266" t="s">
        <v>328</v>
      </c>
      <c r="CO266" t="s">
        <v>313</v>
      </c>
      <c r="CP266">
        <v>1782.098</v>
      </c>
      <c r="CQ266" t="s">
        <v>664</v>
      </c>
      <c r="CT266" t="s">
        <v>313</v>
      </c>
      <c r="CU266">
        <v>3174.1280000000002</v>
      </c>
      <c r="CV266" t="s">
        <v>313</v>
      </c>
      <c r="CY266" t="s">
        <v>313</v>
      </c>
      <c r="CZ266">
        <v>5713.9309999999996</v>
      </c>
      <c r="DA266" t="s">
        <v>313</v>
      </c>
      <c r="DD266" t="s">
        <v>313</v>
      </c>
      <c r="DE266">
        <v>41.232999999999997</v>
      </c>
      <c r="DF266" t="s">
        <v>347</v>
      </c>
      <c r="DI266" t="s">
        <v>313</v>
      </c>
      <c r="DJ266">
        <v>6089.6009999999997</v>
      </c>
      <c r="DK266" t="s">
        <v>341</v>
      </c>
      <c r="DN266" t="s">
        <v>313</v>
      </c>
      <c r="DO266">
        <v>977.18700000000001</v>
      </c>
      <c r="DP266" t="s">
        <v>418</v>
      </c>
      <c r="DS266" t="s">
        <v>313</v>
      </c>
      <c r="DT266">
        <v>0</v>
      </c>
      <c r="DU266" t="s">
        <v>332</v>
      </c>
      <c r="DV266">
        <v>99.165999999999997</v>
      </c>
      <c r="DW266">
        <v>92089.542000000001</v>
      </c>
      <c r="DX266" t="s">
        <v>332</v>
      </c>
      <c r="DY266">
        <v>5725.0249999999996</v>
      </c>
      <c r="DZ266" t="s">
        <v>328</v>
      </c>
      <c r="EC266" t="s">
        <v>313</v>
      </c>
      <c r="ED266">
        <v>11143.67</v>
      </c>
      <c r="EE266" t="s">
        <v>306</v>
      </c>
      <c r="EH266" t="s">
        <v>313</v>
      </c>
      <c r="EI266">
        <v>19.366</v>
      </c>
      <c r="EJ266" t="s">
        <v>333</v>
      </c>
      <c r="EM266" t="s">
        <v>313</v>
      </c>
      <c r="EN266">
        <v>5528.1090000000004</v>
      </c>
      <c r="EO266" t="s">
        <v>494</v>
      </c>
      <c r="ER266" t="s">
        <v>313</v>
      </c>
      <c r="ES266">
        <v>3991.2040000000002</v>
      </c>
      <c r="ET266" t="s">
        <v>313</v>
      </c>
      <c r="EW266" t="s">
        <v>313</v>
      </c>
      <c r="EX266">
        <v>5853.4830000000002</v>
      </c>
      <c r="EY266" t="s">
        <v>313</v>
      </c>
      <c r="FB266" t="s">
        <v>313</v>
      </c>
      <c r="FC266">
        <v>5522.2920000000004</v>
      </c>
      <c r="FD266" t="s">
        <v>306</v>
      </c>
      <c r="FG266" t="s">
        <v>313</v>
      </c>
      <c r="FH266">
        <v>10288.59</v>
      </c>
      <c r="FI266" t="s">
        <v>328</v>
      </c>
      <c r="FL266" t="s">
        <v>313</v>
      </c>
      <c r="FM266">
        <v>2203.5549999999998</v>
      </c>
      <c r="FN266" t="s">
        <v>328</v>
      </c>
      <c r="FQ266" t="s">
        <v>313</v>
      </c>
      <c r="FR266">
        <v>545.95000000000005</v>
      </c>
      <c r="FS266" t="s">
        <v>366</v>
      </c>
      <c r="FV266" t="s">
        <v>313</v>
      </c>
      <c r="FW266">
        <v>1674.54</v>
      </c>
      <c r="FX266" t="s">
        <v>328</v>
      </c>
      <c r="GA266" t="s">
        <v>313</v>
      </c>
      <c r="GB266">
        <v>5286.893</v>
      </c>
      <c r="GC266" t="s">
        <v>529</v>
      </c>
      <c r="GF266" t="s">
        <v>313</v>
      </c>
      <c r="GG266">
        <v>5198.5200000000004</v>
      </c>
      <c r="GH266" t="s">
        <v>328</v>
      </c>
      <c r="GK266" t="s">
        <v>313</v>
      </c>
      <c r="GL266">
        <v>4793.268</v>
      </c>
      <c r="GM266" t="s">
        <v>416</v>
      </c>
      <c r="GP266" t="s">
        <v>313</v>
      </c>
      <c r="GQ266">
        <v>5393.7039999999997</v>
      </c>
      <c r="GR266" t="s">
        <v>685</v>
      </c>
      <c r="GU266" t="s">
        <v>313</v>
      </c>
      <c r="GV266">
        <v>0</v>
      </c>
      <c r="GW266" t="s">
        <v>313</v>
      </c>
      <c r="GX266">
        <v>0</v>
      </c>
      <c r="GY266">
        <v>0.216</v>
      </c>
      <c r="GZ266" t="s">
        <v>313</v>
      </c>
      <c r="HA266">
        <v>14159.773999999999</v>
      </c>
      <c r="HB266" t="s">
        <v>339</v>
      </c>
      <c r="HE266" t="s">
        <v>313</v>
      </c>
      <c r="HF266">
        <v>2514.4059999999999</v>
      </c>
      <c r="HG266" t="s">
        <v>328</v>
      </c>
      <c r="HJ266" t="s">
        <v>313</v>
      </c>
      <c r="HK266">
        <v>5799.1490000000003</v>
      </c>
      <c r="HL266" t="s">
        <v>328</v>
      </c>
      <c r="HO266" t="s">
        <v>313</v>
      </c>
      <c r="HP266">
        <v>774.19100000000003</v>
      </c>
      <c r="HQ266" t="s">
        <v>328</v>
      </c>
      <c r="HT266" t="s">
        <v>313</v>
      </c>
      <c r="HU266">
        <v>21436.207999999999</v>
      </c>
      <c r="HV266" t="s">
        <v>340</v>
      </c>
      <c r="HY266" t="s">
        <v>313</v>
      </c>
      <c r="HZ266">
        <v>1671.509</v>
      </c>
      <c r="IA266" t="s">
        <v>531</v>
      </c>
      <c r="ID266" t="s">
        <v>313</v>
      </c>
      <c r="IE266">
        <v>6270.482</v>
      </c>
      <c r="IF266" t="s">
        <v>306</v>
      </c>
      <c r="II266" t="s">
        <v>313</v>
      </c>
      <c r="IJ266">
        <v>104.13200000000001</v>
      </c>
      <c r="IK266" t="s">
        <v>2332</v>
      </c>
      <c r="IN266" t="s">
        <v>313</v>
      </c>
    </row>
    <row r="267" spans="1:248">
      <c r="A267">
        <v>258</v>
      </c>
      <c r="B267" t="s">
        <v>2016</v>
      </c>
      <c r="C267" t="s">
        <v>2017</v>
      </c>
      <c r="D267" t="s">
        <v>2018</v>
      </c>
      <c r="E267" t="s">
        <v>2019</v>
      </c>
      <c r="F267" t="s">
        <v>2020</v>
      </c>
      <c r="G267" t="s">
        <v>522</v>
      </c>
      <c r="H267" t="s">
        <v>1759</v>
      </c>
      <c r="I267" t="s">
        <v>2021</v>
      </c>
      <c r="J267" t="s">
        <v>313</v>
      </c>
      <c r="K267" t="s">
        <v>313</v>
      </c>
      <c r="L267" t="s">
        <v>313</v>
      </c>
      <c r="M267">
        <v>265</v>
      </c>
      <c r="N267">
        <v>10491.641</v>
      </c>
      <c r="O267" t="s">
        <v>314</v>
      </c>
      <c r="R267" t="s">
        <v>313</v>
      </c>
      <c r="S267">
        <v>2206.1619999999998</v>
      </c>
      <c r="T267" t="s">
        <v>471</v>
      </c>
      <c r="W267" t="s">
        <v>313</v>
      </c>
      <c r="X267">
        <v>0</v>
      </c>
      <c r="Y267" t="s">
        <v>316</v>
      </c>
      <c r="Z267">
        <v>40.728000000000002</v>
      </c>
      <c r="AA267">
        <v>41692.197999999997</v>
      </c>
      <c r="AB267" t="s">
        <v>316</v>
      </c>
      <c r="AC267">
        <v>5861.2619999999997</v>
      </c>
      <c r="AD267" t="s">
        <v>317</v>
      </c>
      <c r="AG267" t="s">
        <v>313</v>
      </c>
      <c r="AH267">
        <v>3633.3850000000002</v>
      </c>
      <c r="AI267" t="s">
        <v>318</v>
      </c>
      <c r="AL267" t="s">
        <v>313</v>
      </c>
      <c r="AM267">
        <v>0</v>
      </c>
      <c r="AN267" t="s">
        <v>319</v>
      </c>
      <c r="AO267">
        <v>59.271999999999998</v>
      </c>
      <c r="AP267">
        <v>60676.292999999998</v>
      </c>
      <c r="AQ267" t="s">
        <v>319</v>
      </c>
      <c r="AR267">
        <v>2331.1039999999998</v>
      </c>
      <c r="AS267" t="s">
        <v>616</v>
      </c>
      <c r="AV267" t="s">
        <v>313</v>
      </c>
      <c r="AW267">
        <v>1469.664</v>
      </c>
      <c r="AX267" t="s">
        <v>306</v>
      </c>
      <c r="BA267" t="s">
        <v>313</v>
      </c>
      <c r="BB267">
        <v>151.80500000000001</v>
      </c>
      <c r="BC267" t="s">
        <v>322</v>
      </c>
      <c r="BF267" t="s">
        <v>313</v>
      </c>
      <c r="BG267">
        <v>230.792</v>
      </c>
      <c r="BH267" t="s">
        <v>542</v>
      </c>
      <c r="BK267" t="s">
        <v>313</v>
      </c>
      <c r="BL267">
        <v>2148.8319999999999</v>
      </c>
      <c r="BM267" t="s">
        <v>540</v>
      </c>
      <c r="BP267" t="s">
        <v>313</v>
      </c>
      <c r="BQ267">
        <v>4397.6329999999998</v>
      </c>
      <c r="BR267" t="s">
        <v>374</v>
      </c>
      <c r="BU267" t="s">
        <v>313</v>
      </c>
      <c r="BV267">
        <v>1470.4380000000001</v>
      </c>
      <c r="BW267" t="s">
        <v>618</v>
      </c>
      <c r="BZ267" t="s">
        <v>313</v>
      </c>
      <c r="CA267">
        <v>251.15</v>
      </c>
      <c r="CB267" t="s">
        <v>542</v>
      </c>
      <c r="CE267" t="s">
        <v>313</v>
      </c>
      <c r="CF267">
        <v>143.10599999999999</v>
      </c>
      <c r="CG267" t="s">
        <v>328</v>
      </c>
      <c r="CJ267" t="s">
        <v>313</v>
      </c>
      <c r="CK267">
        <v>1822.8230000000001</v>
      </c>
      <c r="CL267" t="s">
        <v>328</v>
      </c>
      <c r="CO267" t="s">
        <v>313</v>
      </c>
      <c r="CP267">
        <v>811.03099999999995</v>
      </c>
      <c r="CQ267" t="s">
        <v>619</v>
      </c>
      <c r="CT267" t="s">
        <v>313</v>
      </c>
      <c r="CU267">
        <v>383.83</v>
      </c>
      <c r="CV267" t="s">
        <v>313</v>
      </c>
      <c r="CY267" t="s">
        <v>313</v>
      </c>
      <c r="CZ267">
        <v>4094.6410000000001</v>
      </c>
      <c r="DA267" t="s">
        <v>313</v>
      </c>
      <c r="DD267" t="s">
        <v>313</v>
      </c>
      <c r="DE267">
        <v>0</v>
      </c>
      <c r="DF267" t="s">
        <v>347</v>
      </c>
      <c r="DG267">
        <v>0</v>
      </c>
      <c r="DH267">
        <v>2.1000000000000001E-2</v>
      </c>
      <c r="DI267" t="s">
        <v>347</v>
      </c>
      <c r="DJ267">
        <v>4297.2809999999999</v>
      </c>
      <c r="DK267" t="s">
        <v>341</v>
      </c>
      <c r="DN267" t="s">
        <v>313</v>
      </c>
      <c r="DO267">
        <v>306.56900000000002</v>
      </c>
      <c r="DP267" t="s">
        <v>418</v>
      </c>
      <c r="DS267" t="s">
        <v>313</v>
      </c>
      <c r="DT267">
        <v>0</v>
      </c>
      <c r="DU267" t="s">
        <v>332</v>
      </c>
      <c r="DV267">
        <v>100</v>
      </c>
      <c r="DW267">
        <v>102368.49099999999</v>
      </c>
      <c r="DX267" t="s">
        <v>332</v>
      </c>
      <c r="DY267">
        <v>3236.9250000000002</v>
      </c>
      <c r="DZ267" t="s">
        <v>328</v>
      </c>
      <c r="EC267" t="s">
        <v>313</v>
      </c>
      <c r="ED267">
        <v>5749.26</v>
      </c>
      <c r="EE267" t="s">
        <v>306</v>
      </c>
      <c r="EH267" t="s">
        <v>313</v>
      </c>
      <c r="EI267">
        <v>425.52300000000002</v>
      </c>
      <c r="EJ267" t="s">
        <v>333</v>
      </c>
      <c r="EM267" t="s">
        <v>313</v>
      </c>
      <c r="EN267">
        <v>0</v>
      </c>
      <c r="EO267" t="s">
        <v>494</v>
      </c>
      <c r="EP267">
        <v>0</v>
      </c>
      <c r="EQ267">
        <v>0.31900000000000001</v>
      </c>
      <c r="ER267" t="s">
        <v>494</v>
      </c>
      <c r="ES267">
        <v>523.20299999999997</v>
      </c>
      <c r="ET267" t="s">
        <v>313</v>
      </c>
      <c r="EW267" t="s">
        <v>313</v>
      </c>
      <c r="EX267">
        <v>4010.5990000000002</v>
      </c>
      <c r="EY267" t="s">
        <v>313</v>
      </c>
      <c r="FB267" t="s">
        <v>313</v>
      </c>
      <c r="FC267">
        <v>3617.2449999999999</v>
      </c>
      <c r="FD267" t="s">
        <v>376</v>
      </c>
      <c r="FG267" t="s">
        <v>313</v>
      </c>
      <c r="FH267">
        <v>6200.4560000000001</v>
      </c>
      <c r="FI267" t="s">
        <v>328</v>
      </c>
      <c r="FL267" t="s">
        <v>313</v>
      </c>
      <c r="FM267">
        <v>1619.6690000000001</v>
      </c>
      <c r="FN267" t="s">
        <v>328</v>
      </c>
      <c r="FQ267" t="s">
        <v>313</v>
      </c>
      <c r="FR267">
        <v>5081.5630000000001</v>
      </c>
      <c r="FS267" t="s">
        <v>349</v>
      </c>
      <c r="FV267" t="s">
        <v>313</v>
      </c>
      <c r="FW267">
        <v>402.15199999999999</v>
      </c>
      <c r="FX267" t="s">
        <v>328</v>
      </c>
      <c r="GA267" t="s">
        <v>313</v>
      </c>
      <c r="GB267">
        <v>2301.2530000000002</v>
      </c>
      <c r="GC267" t="s">
        <v>529</v>
      </c>
      <c r="GF267" t="s">
        <v>313</v>
      </c>
      <c r="GG267">
        <v>3324.6329999999998</v>
      </c>
      <c r="GH267" t="s">
        <v>328</v>
      </c>
      <c r="GK267" t="s">
        <v>313</v>
      </c>
      <c r="GL267">
        <v>3463.81</v>
      </c>
      <c r="GM267" t="s">
        <v>337</v>
      </c>
      <c r="GP267" t="s">
        <v>313</v>
      </c>
      <c r="GQ267">
        <v>3807.761</v>
      </c>
      <c r="GR267" t="s">
        <v>685</v>
      </c>
      <c r="GU267" t="s">
        <v>313</v>
      </c>
      <c r="GV267">
        <v>0</v>
      </c>
      <c r="GW267" t="s">
        <v>313</v>
      </c>
      <c r="GX267">
        <v>8.3000000000000004E-2</v>
      </c>
      <c r="GY267">
        <v>85.308999999999997</v>
      </c>
      <c r="GZ267" t="s">
        <v>313</v>
      </c>
      <c r="HA267">
        <v>19074.343000000001</v>
      </c>
      <c r="HB267" t="s">
        <v>339</v>
      </c>
      <c r="HE267" t="s">
        <v>313</v>
      </c>
      <c r="HF267">
        <v>3088.18</v>
      </c>
      <c r="HG267" t="s">
        <v>328</v>
      </c>
      <c r="HJ267" t="s">
        <v>313</v>
      </c>
      <c r="HK267">
        <v>4202.348</v>
      </c>
      <c r="HL267" t="s">
        <v>328</v>
      </c>
      <c r="HO267" t="s">
        <v>313</v>
      </c>
      <c r="HP267">
        <v>539.08399999999995</v>
      </c>
      <c r="HQ267" t="s">
        <v>328</v>
      </c>
      <c r="HT267" t="s">
        <v>313</v>
      </c>
      <c r="HU267">
        <v>15246.725</v>
      </c>
      <c r="HV267" t="s">
        <v>340</v>
      </c>
      <c r="HY267" t="s">
        <v>313</v>
      </c>
      <c r="HZ267">
        <v>4133.3959999999997</v>
      </c>
      <c r="IA267" t="s">
        <v>723</v>
      </c>
      <c r="ID267" t="s">
        <v>313</v>
      </c>
      <c r="IE267">
        <v>3461.9450000000002</v>
      </c>
      <c r="IF267" t="s">
        <v>306</v>
      </c>
      <c r="II267" t="s">
        <v>313</v>
      </c>
      <c r="IJ267">
        <v>0</v>
      </c>
      <c r="IK267" t="s">
        <v>2332</v>
      </c>
      <c r="IL267">
        <v>0</v>
      </c>
      <c r="IM267">
        <v>5.0000000000000001E-3</v>
      </c>
      <c r="IN267" t="s">
        <v>2332</v>
      </c>
    </row>
    <row r="268" spans="1:248">
      <c r="A268">
        <v>261</v>
      </c>
      <c r="B268" t="s">
        <v>2022</v>
      </c>
      <c r="C268" t="s">
        <v>2023</v>
      </c>
      <c r="D268" t="s">
        <v>2024</v>
      </c>
      <c r="E268" t="s">
        <v>2025</v>
      </c>
      <c r="F268" t="s">
        <v>2026</v>
      </c>
      <c r="G268" t="s">
        <v>311</v>
      </c>
      <c r="H268" t="s">
        <v>1114</v>
      </c>
      <c r="I268" t="s">
        <v>2027</v>
      </c>
      <c r="J268" t="s">
        <v>313</v>
      </c>
      <c r="K268" t="s">
        <v>313</v>
      </c>
      <c r="L268" t="s">
        <v>346</v>
      </c>
      <c r="M268">
        <v>266</v>
      </c>
      <c r="N268">
        <v>5263.9629999999997</v>
      </c>
      <c r="O268" t="s">
        <v>314</v>
      </c>
      <c r="R268" t="s">
        <v>313</v>
      </c>
      <c r="S268">
        <v>6758.4939999999997</v>
      </c>
      <c r="T268" t="s">
        <v>360</v>
      </c>
      <c r="W268" t="s">
        <v>313</v>
      </c>
      <c r="X268">
        <v>0</v>
      </c>
      <c r="Y268" t="s">
        <v>316</v>
      </c>
      <c r="Z268">
        <v>100</v>
      </c>
      <c r="AA268">
        <v>34740.79</v>
      </c>
      <c r="AB268" t="s">
        <v>316</v>
      </c>
      <c r="AC268">
        <v>4870.875</v>
      </c>
      <c r="AD268" t="s">
        <v>317</v>
      </c>
      <c r="AG268" t="s">
        <v>313</v>
      </c>
      <c r="AH268">
        <v>1369.355</v>
      </c>
      <c r="AI268" t="s">
        <v>318</v>
      </c>
      <c r="AL268" t="s">
        <v>313</v>
      </c>
      <c r="AM268">
        <v>2406.65</v>
      </c>
      <c r="AN268" t="s">
        <v>372</v>
      </c>
      <c r="AQ268" t="s">
        <v>313</v>
      </c>
      <c r="AR268">
        <v>3407.0749999999998</v>
      </c>
      <c r="AS268" t="s">
        <v>320</v>
      </c>
      <c r="AV268" t="s">
        <v>313</v>
      </c>
      <c r="AW268">
        <v>3523.5929999999998</v>
      </c>
      <c r="AX268" t="s">
        <v>321</v>
      </c>
      <c r="BA268" t="s">
        <v>313</v>
      </c>
      <c r="BB268">
        <v>443.58499999999998</v>
      </c>
      <c r="BC268" t="s">
        <v>322</v>
      </c>
      <c r="BF268" t="s">
        <v>313</v>
      </c>
      <c r="BG268">
        <v>26.425999999999998</v>
      </c>
      <c r="BH268" t="s">
        <v>373</v>
      </c>
      <c r="BK268" t="s">
        <v>313</v>
      </c>
      <c r="BL268">
        <v>1486.655</v>
      </c>
      <c r="BM268" t="s">
        <v>324</v>
      </c>
      <c r="BP268" t="s">
        <v>313</v>
      </c>
      <c r="BQ268">
        <v>5776.8760000000002</v>
      </c>
      <c r="BR268" t="s">
        <v>374</v>
      </c>
      <c r="BU268" t="s">
        <v>313</v>
      </c>
      <c r="BV268">
        <v>4692.6559999999999</v>
      </c>
      <c r="BW268" t="s">
        <v>326</v>
      </c>
      <c r="BZ268" t="s">
        <v>313</v>
      </c>
      <c r="CA268">
        <v>257.24299999999999</v>
      </c>
      <c r="CB268" t="s">
        <v>327</v>
      </c>
      <c r="CE268" t="s">
        <v>313</v>
      </c>
      <c r="CF268">
        <v>444.161</v>
      </c>
      <c r="CG268" t="s">
        <v>328</v>
      </c>
      <c r="CJ268" t="s">
        <v>313</v>
      </c>
      <c r="CK268">
        <v>4811.5659999999998</v>
      </c>
      <c r="CL268" t="s">
        <v>328</v>
      </c>
      <c r="CO268" t="s">
        <v>313</v>
      </c>
      <c r="CP268">
        <v>1024.711</v>
      </c>
      <c r="CQ268" t="s">
        <v>329</v>
      </c>
      <c r="CT268" t="s">
        <v>313</v>
      </c>
      <c r="CU268">
        <v>1482.1130000000001</v>
      </c>
      <c r="CV268" t="s">
        <v>313</v>
      </c>
      <c r="CY268" t="s">
        <v>313</v>
      </c>
      <c r="CZ268">
        <v>4406.3990000000003</v>
      </c>
      <c r="DA268" t="s">
        <v>313</v>
      </c>
      <c r="DD268" t="s">
        <v>313</v>
      </c>
      <c r="DE268">
        <v>85.852000000000004</v>
      </c>
      <c r="DF268" t="s">
        <v>330</v>
      </c>
      <c r="DI268" t="s">
        <v>313</v>
      </c>
      <c r="DJ268">
        <v>5856.2929999999997</v>
      </c>
      <c r="DK268" t="s">
        <v>306</v>
      </c>
      <c r="DN268" t="s">
        <v>313</v>
      </c>
      <c r="DO268">
        <v>366.904</v>
      </c>
      <c r="DP268" t="s">
        <v>375</v>
      </c>
      <c r="DS268" t="s">
        <v>313</v>
      </c>
      <c r="DT268">
        <v>0</v>
      </c>
      <c r="DU268" t="s">
        <v>332</v>
      </c>
      <c r="DV268">
        <v>100</v>
      </c>
      <c r="DW268">
        <v>34740.79</v>
      </c>
      <c r="DX268" t="s">
        <v>332</v>
      </c>
      <c r="DY268">
        <v>4376.8689999999997</v>
      </c>
      <c r="DZ268" t="s">
        <v>328</v>
      </c>
      <c r="EC268" t="s">
        <v>313</v>
      </c>
      <c r="ED268">
        <v>0</v>
      </c>
      <c r="EE268" t="s">
        <v>306</v>
      </c>
      <c r="EF268">
        <v>100</v>
      </c>
      <c r="EG268">
        <v>34740.79</v>
      </c>
      <c r="EH268" t="s">
        <v>306</v>
      </c>
      <c r="EI268">
        <v>20.373000000000001</v>
      </c>
      <c r="EJ268" t="s">
        <v>333</v>
      </c>
      <c r="EM268" t="s">
        <v>313</v>
      </c>
      <c r="EN268">
        <v>5527.1149999999998</v>
      </c>
      <c r="EO268" t="s">
        <v>334</v>
      </c>
      <c r="ER268" t="s">
        <v>313</v>
      </c>
      <c r="ES268">
        <v>5335.1620000000003</v>
      </c>
      <c r="ET268" t="s">
        <v>313</v>
      </c>
      <c r="EW268" t="s">
        <v>313</v>
      </c>
      <c r="EX268">
        <v>5922.9679999999998</v>
      </c>
      <c r="EY268" t="s">
        <v>313</v>
      </c>
      <c r="FB268" t="s">
        <v>313</v>
      </c>
      <c r="FC268">
        <v>4947.0069999999996</v>
      </c>
      <c r="FD268" t="s">
        <v>376</v>
      </c>
      <c r="FG268" t="s">
        <v>313</v>
      </c>
      <c r="FH268">
        <v>2503.9160000000002</v>
      </c>
      <c r="FI268" t="s">
        <v>328</v>
      </c>
      <c r="FL268" t="s">
        <v>313</v>
      </c>
      <c r="FM268">
        <v>5418.3530000000001</v>
      </c>
      <c r="FN268" t="s">
        <v>328</v>
      </c>
      <c r="FQ268" t="s">
        <v>313</v>
      </c>
      <c r="FR268">
        <v>5432.2240000000002</v>
      </c>
      <c r="FS268" t="s">
        <v>306</v>
      </c>
      <c r="FV268" t="s">
        <v>313</v>
      </c>
      <c r="FW268">
        <v>1502.6279999999999</v>
      </c>
      <c r="FX268" t="s">
        <v>328</v>
      </c>
      <c r="GA268" t="s">
        <v>313</v>
      </c>
      <c r="GB268">
        <v>1664.3810000000001</v>
      </c>
      <c r="GC268" t="s">
        <v>336</v>
      </c>
      <c r="GF268" t="s">
        <v>313</v>
      </c>
      <c r="GG268">
        <v>9630.61</v>
      </c>
      <c r="GH268" t="s">
        <v>328</v>
      </c>
      <c r="GK268" t="s">
        <v>313</v>
      </c>
      <c r="GL268">
        <v>256.22000000000003</v>
      </c>
      <c r="GM268" t="s">
        <v>337</v>
      </c>
      <c r="GP268" t="s">
        <v>313</v>
      </c>
      <c r="GQ268">
        <v>5851.5559999999996</v>
      </c>
      <c r="GR268" t="s">
        <v>338</v>
      </c>
      <c r="GU268" t="s">
        <v>313</v>
      </c>
      <c r="GV268">
        <v>944.89099999999996</v>
      </c>
      <c r="GW268" t="s">
        <v>313</v>
      </c>
      <c r="GZ268" t="s">
        <v>313</v>
      </c>
      <c r="HA268">
        <v>21108.66</v>
      </c>
      <c r="HB268" t="s">
        <v>339</v>
      </c>
      <c r="HE268" t="s">
        <v>313</v>
      </c>
      <c r="HF268">
        <v>2470.4850000000001</v>
      </c>
      <c r="HG268" t="s">
        <v>328</v>
      </c>
      <c r="HJ268" t="s">
        <v>313</v>
      </c>
      <c r="HK268">
        <v>6015.5</v>
      </c>
      <c r="HL268" t="s">
        <v>328</v>
      </c>
      <c r="HO268" t="s">
        <v>313</v>
      </c>
      <c r="HP268">
        <v>225.10499999999999</v>
      </c>
      <c r="HQ268" t="s">
        <v>328</v>
      </c>
      <c r="HT268" t="s">
        <v>313</v>
      </c>
      <c r="HU268">
        <v>9931.5949999999993</v>
      </c>
      <c r="HV268" t="s">
        <v>340</v>
      </c>
      <c r="HY268" t="s">
        <v>313</v>
      </c>
      <c r="HZ268">
        <v>522.726</v>
      </c>
      <c r="IA268" t="s">
        <v>327</v>
      </c>
      <c r="ID268" t="s">
        <v>313</v>
      </c>
      <c r="IE268">
        <v>0</v>
      </c>
      <c r="IF268" t="s">
        <v>306</v>
      </c>
      <c r="IG268">
        <v>100</v>
      </c>
      <c r="IH268">
        <v>34740.79</v>
      </c>
      <c r="II268" t="s">
        <v>306</v>
      </c>
      <c r="IJ268">
        <v>0</v>
      </c>
      <c r="IK268" t="s">
        <v>2332</v>
      </c>
      <c r="IL268">
        <v>0</v>
      </c>
      <c r="IM268">
        <v>1.2E-2</v>
      </c>
      <c r="IN268" t="s">
        <v>2332</v>
      </c>
    </row>
    <row r="269" spans="1:248">
      <c r="A269">
        <v>265</v>
      </c>
      <c r="B269" t="s">
        <v>2028</v>
      </c>
      <c r="C269" t="s">
        <v>2029</v>
      </c>
      <c r="D269" t="s">
        <v>2030</v>
      </c>
      <c r="E269" t="s">
        <v>2031</v>
      </c>
      <c r="F269" t="s">
        <v>2032</v>
      </c>
      <c r="G269" t="s">
        <v>522</v>
      </c>
      <c r="H269" t="s">
        <v>1549</v>
      </c>
      <c r="I269" t="s">
        <v>2033</v>
      </c>
      <c r="J269" t="s">
        <v>313</v>
      </c>
      <c r="K269" t="s">
        <v>313</v>
      </c>
      <c r="L269" t="s">
        <v>313</v>
      </c>
      <c r="M269">
        <v>267</v>
      </c>
      <c r="N269">
        <v>14655.578</v>
      </c>
      <c r="O269" t="s">
        <v>314</v>
      </c>
      <c r="R269" t="s">
        <v>313</v>
      </c>
      <c r="S269">
        <v>418.24799999999999</v>
      </c>
      <c r="T269" t="s">
        <v>503</v>
      </c>
      <c r="W269" t="s">
        <v>313</v>
      </c>
      <c r="X269">
        <v>0</v>
      </c>
      <c r="Y269" t="s">
        <v>316</v>
      </c>
      <c r="Z269">
        <v>100</v>
      </c>
      <c r="AA269">
        <v>2867.1669999999999</v>
      </c>
      <c r="AB269" t="s">
        <v>316</v>
      </c>
      <c r="AC269">
        <v>9134.3410000000003</v>
      </c>
      <c r="AD269" t="s">
        <v>317</v>
      </c>
      <c r="AG269" t="s">
        <v>313</v>
      </c>
      <c r="AH269">
        <v>574.41800000000001</v>
      </c>
      <c r="AI269" t="s">
        <v>600</v>
      </c>
      <c r="AL269" t="s">
        <v>313</v>
      </c>
      <c r="AM269">
        <v>4585.134</v>
      </c>
      <c r="AN269" t="s">
        <v>319</v>
      </c>
      <c r="AQ269" t="s">
        <v>313</v>
      </c>
      <c r="AR269">
        <v>3678.4009999999998</v>
      </c>
      <c r="AS269" t="s">
        <v>616</v>
      </c>
      <c r="AV269" t="s">
        <v>313</v>
      </c>
      <c r="AW269">
        <v>4484.4269999999997</v>
      </c>
      <c r="AX269" t="s">
        <v>306</v>
      </c>
      <c r="BA269" t="s">
        <v>313</v>
      </c>
      <c r="BB269">
        <v>546.38499999999999</v>
      </c>
      <c r="BC269" t="s">
        <v>390</v>
      </c>
      <c r="BF269" t="s">
        <v>313</v>
      </c>
      <c r="BG269">
        <v>1082.846</v>
      </c>
      <c r="BH269" t="s">
        <v>2034</v>
      </c>
      <c r="BK269" t="s">
        <v>313</v>
      </c>
      <c r="BL269">
        <v>4446.7330000000002</v>
      </c>
      <c r="BM269" t="s">
        <v>662</v>
      </c>
      <c r="BP269" t="s">
        <v>313</v>
      </c>
      <c r="BQ269">
        <v>7062.6880000000001</v>
      </c>
      <c r="BR269" t="s">
        <v>374</v>
      </c>
      <c r="BU269" t="s">
        <v>313</v>
      </c>
      <c r="BV269">
        <v>4343.1270000000004</v>
      </c>
      <c r="BW269" t="s">
        <v>663</v>
      </c>
      <c r="BZ269" t="s">
        <v>313</v>
      </c>
      <c r="CA269">
        <v>625.29399999999998</v>
      </c>
      <c r="CB269" t="s">
        <v>561</v>
      </c>
      <c r="CE269" t="s">
        <v>313</v>
      </c>
      <c r="CF269">
        <v>399.12200000000001</v>
      </c>
      <c r="CG269" t="s">
        <v>328</v>
      </c>
      <c r="CJ269" t="s">
        <v>313</v>
      </c>
      <c r="CK269">
        <v>5165.1980000000003</v>
      </c>
      <c r="CL269" t="s">
        <v>328</v>
      </c>
      <c r="CO269" t="s">
        <v>313</v>
      </c>
      <c r="CP269">
        <v>1385.1769999999999</v>
      </c>
      <c r="CQ269" t="s">
        <v>664</v>
      </c>
      <c r="CT269" t="s">
        <v>313</v>
      </c>
      <c r="CU269">
        <v>4352.6790000000001</v>
      </c>
      <c r="CV269" t="s">
        <v>313</v>
      </c>
      <c r="CY269" t="s">
        <v>313</v>
      </c>
      <c r="CZ269">
        <v>6594.8140000000003</v>
      </c>
      <c r="DA269" t="s">
        <v>313</v>
      </c>
      <c r="DD269" t="s">
        <v>313</v>
      </c>
      <c r="DE269">
        <v>993.84100000000001</v>
      </c>
      <c r="DF269" t="s">
        <v>665</v>
      </c>
      <c r="DI269" t="s">
        <v>313</v>
      </c>
      <c r="DJ269">
        <v>6940.8710000000001</v>
      </c>
      <c r="DK269" t="s">
        <v>341</v>
      </c>
      <c r="DN269" t="s">
        <v>313</v>
      </c>
      <c r="DO269">
        <v>28.058</v>
      </c>
      <c r="DP269" t="s">
        <v>418</v>
      </c>
      <c r="DS269" t="s">
        <v>313</v>
      </c>
      <c r="DT269">
        <v>0</v>
      </c>
      <c r="DU269" t="s">
        <v>332</v>
      </c>
      <c r="DV269">
        <v>100</v>
      </c>
      <c r="DW269">
        <v>2867.1669999999999</v>
      </c>
      <c r="DX269" t="s">
        <v>332</v>
      </c>
      <c r="DY269">
        <v>6451.99</v>
      </c>
      <c r="DZ269" t="s">
        <v>328</v>
      </c>
      <c r="EC269" t="s">
        <v>313</v>
      </c>
      <c r="ED269">
        <v>11622.748</v>
      </c>
      <c r="EE269" t="s">
        <v>306</v>
      </c>
      <c r="EH269" t="s">
        <v>313</v>
      </c>
      <c r="EI269">
        <v>21.657</v>
      </c>
      <c r="EJ269" t="s">
        <v>333</v>
      </c>
      <c r="EM269" t="s">
        <v>313</v>
      </c>
      <c r="EN269">
        <v>5220.0690000000004</v>
      </c>
      <c r="EO269" t="s">
        <v>494</v>
      </c>
      <c r="ER269" t="s">
        <v>313</v>
      </c>
      <c r="ES269">
        <v>3888.1709999999998</v>
      </c>
      <c r="ET269" t="s">
        <v>313</v>
      </c>
      <c r="EW269" t="s">
        <v>313</v>
      </c>
      <c r="EX269">
        <v>6660.3630000000003</v>
      </c>
      <c r="EY269" t="s">
        <v>313</v>
      </c>
      <c r="FB269" t="s">
        <v>313</v>
      </c>
      <c r="FC269">
        <v>4698.79</v>
      </c>
      <c r="FD269" t="s">
        <v>306</v>
      </c>
      <c r="FG269" t="s">
        <v>313</v>
      </c>
      <c r="FH269">
        <v>10932.279</v>
      </c>
      <c r="FI269" t="s">
        <v>328</v>
      </c>
      <c r="FL269" t="s">
        <v>313</v>
      </c>
      <c r="FM269">
        <v>3757.777</v>
      </c>
      <c r="FN269" t="s">
        <v>328</v>
      </c>
      <c r="FQ269" t="s">
        <v>313</v>
      </c>
      <c r="FR269">
        <v>3.8140000000000001</v>
      </c>
      <c r="FS269" t="s">
        <v>366</v>
      </c>
      <c r="FV269" t="s">
        <v>313</v>
      </c>
      <c r="FW269">
        <v>1036.0419999999999</v>
      </c>
      <c r="FX269" t="s">
        <v>328</v>
      </c>
      <c r="GA269" t="s">
        <v>313</v>
      </c>
      <c r="GB269">
        <v>4551.2749999999996</v>
      </c>
      <c r="GC269" t="s">
        <v>666</v>
      </c>
      <c r="GF269" t="s">
        <v>313</v>
      </c>
      <c r="GG269">
        <v>4224.4549999999999</v>
      </c>
      <c r="GH269" t="s">
        <v>328</v>
      </c>
      <c r="GK269" t="s">
        <v>313</v>
      </c>
      <c r="GL269">
        <v>6251.2290000000003</v>
      </c>
      <c r="GM269" t="s">
        <v>416</v>
      </c>
      <c r="GP269" t="s">
        <v>313</v>
      </c>
      <c r="GQ269">
        <v>4350.7960000000003</v>
      </c>
      <c r="GR269" t="s">
        <v>685</v>
      </c>
      <c r="GU269" t="s">
        <v>313</v>
      </c>
      <c r="GV269">
        <v>958.05200000000002</v>
      </c>
      <c r="GW269" t="s">
        <v>313</v>
      </c>
      <c r="GZ269" t="s">
        <v>313</v>
      </c>
      <c r="HA269">
        <v>15677.531000000001</v>
      </c>
      <c r="HB269" t="s">
        <v>339</v>
      </c>
      <c r="HE269" t="s">
        <v>313</v>
      </c>
      <c r="HF269">
        <v>2763.7339999999999</v>
      </c>
      <c r="HG269" t="s">
        <v>328</v>
      </c>
      <c r="HJ269" t="s">
        <v>313</v>
      </c>
      <c r="HK269">
        <v>6675.2830000000004</v>
      </c>
      <c r="HL269" t="s">
        <v>328</v>
      </c>
      <c r="HO269" t="s">
        <v>313</v>
      </c>
      <c r="HP269">
        <v>112.87</v>
      </c>
      <c r="HQ269" t="s">
        <v>328</v>
      </c>
      <c r="HT269" t="s">
        <v>313</v>
      </c>
      <c r="HU269">
        <v>21454.976999999999</v>
      </c>
      <c r="HV269" t="s">
        <v>340</v>
      </c>
      <c r="HY269" t="s">
        <v>313</v>
      </c>
      <c r="HZ269">
        <v>3411.8009999999999</v>
      </c>
      <c r="IA269" t="s">
        <v>531</v>
      </c>
      <c r="ID269" t="s">
        <v>313</v>
      </c>
      <c r="IE269">
        <v>7043.3190000000004</v>
      </c>
      <c r="IF269" t="s">
        <v>306</v>
      </c>
      <c r="II269" t="s">
        <v>313</v>
      </c>
      <c r="IJ269">
        <v>521.31299999999999</v>
      </c>
      <c r="IK269" t="s">
        <v>2332</v>
      </c>
      <c r="IN269" t="s">
        <v>313</v>
      </c>
    </row>
    <row r="270" spans="1:248">
      <c r="A270">
        <v>266</v>
      </c>
      <c r="B270" t="s">
        <v>2035</v>
      </c>
      <c r="C270" t="s">
        <v>2036</v>
      </c>
      <c r="D270" t="s">
        <v>979</v>
      </c>
      <c r="E270" t="s">
        <v>2037</v>
      </c>
      <c r="F270" t="s">
        <v>2038</v>
      </c>
      <c r="G270" t="s">
        <v>522</v>
      </c>
      <c r="H270" t="s">
        <v>1784</v>
      </c>
      <c r="I270" t="s">
        <v>2039</v>
      </c>
      <c r="J270" t="s">
        <v>313</v>
      </c>
      <c r="K270" t="s">
        <v>313</v>
      </c>
      <c r="L270" t="s">
        <v>313</v>
      </c>
      <c r="M270">
        <v>268</v>
      </c>
      <c r="N270">
        <v>10038.844999999999</v>
      </c>
      <c r="O270" t="s">
        <v>314</v>
      </c>
      <c r="R270" t="s">
        <v>313</v>
      </c>
      <c r="S270">
        <v>1723.97</v>
      </c>
      <c r="T270" t="s">
        <v>315</v>
      </c>
      <c r="W270" t="s">
        <v>313</v>
      </c>
      <c r="X270">
        <v>0</v>
      </c>
      <c r="Y270" t="s">
        <v>316</v>
      </c>
      <c r="Z270">
        <v>100</v>
      </c>
      <c r="AA270">
        <v>3415.1750000000002</v>
      </c>
      <c r="AB270" t="s">
        <v>316</v>
      </c>
      <c r="AC270">
        <v>4749.6509999999998</v>
      </c>
      <c r="AD270" t="s">
        <v>317</v>
      </c>
      <c r="AG270" t="s">
        <v>313</v>
      </c>
      <c r="AH270">
        <v>1059.6679999999999</v>
      </c>
      <c r="AI270" t="s">
        <v>525</v>
      </c>
      <c r="AL270" t="s">
        <v>313</v>
      </c>
      <c r="AM270">
        <v>101.562</v>
      </c>
      <c r="AN270" t="s">
        <v>319</v>
      </c>
      <c r="AQ270" t="s">
        <v>313</v>
      </c>
      <c r="AR270">
        <v>1584.941</v>
      </c>
      <c r="AS270" t="s">
        <v>526</v>
      </c>
      <c r="AV270" t="s">
        <v>313</v>
      </c>
      <c r="AW270">
        <v>2905.3690000000001</v>
      </c>
      <c r="AX270" t="s">
        <v>366</v>
      </c>
      <c r="BA270" t="s">
        <v>313</v>
      </c>
      <c r="BB270">
        <v>1190.9860000000001</v>
      </c>
      <c r="BC270" t="s">
        <v>322</v>
      </c>
      <c r="BF270" t="s">
        <v>313</v>
      </c>
      <c r="BG270">
        <v>537.24</v>
      </c>
      <c r="BH270" t="s">
        <v>876</v>
      </c>
      <c r="BK270" t="s">
        <v>313</v>
      </c>
      <c r="BL270">
        <v>2755.79</v>
      </c>
      <c r="BM270" t="s">
        <v>449</v>
      </c>
      <c r="BP270" t="s">
        <v>313</v>
      </c>
      <c r="BQ270">
        <v>3098.9749999999999</v>
      </c>
      <c r="BR270" t="s">
        <v>374</v>
      </c>
      <c r="BU270" t="s">
        <v>313</v>
      </c>
      <c r="BV270">
        <v>2614.7570000000001</v>
      </c>
      <c r="BW270" t="s">
        <v>509</v>
      </c>
      <c r="BZ270" t="s">
        <v>313</v>
      </c>
      <c r="CA270">
        <v>1190.097</v>
      </c>
      <c r="CB270" t="s">
        <v>414</v>
      </c>
      <c r="CE270" t="s">
        <v>313</v>
      </c>
      <c r="CF270">
        <v>623.51599999999996</v>
      </c>
      <c r="CG270" t="s">
        <v>328</v>
      </c>
      <c r="CJ270" t="s">
        <v>313</v>
      </c>
      <c r="CK270">
        <v>3395.9540000000002</v>
      </c>
      <c r="CL270" t="s">
        <v>328</v>
      </c>
      <c r="CO270" t="s">
        <v>313</v>
      </c>
      <c r="CP270">
        <v>958.82600000000002</v>
      </c>
      <c r="CQ270" t="s">
        <v>593</v>
      </c>
      <c r="CT270" t="s">
        <v>313</v>
      </c>
      <c r="CU270">
        <v>2612.7020000000002</v>
      </c>
      <c r="CV270" t="s">
        <v>313</v>
      </c>
      <c r="CY270" t="s">
        <v>313</v>
      </c>
      <c r="CZ270">
        <v>2654.462</v>
      </c>
      <c r="DA270" t="s">
        <v>313</v>
      </c>
      <c r="DD270" t="s">
        <v>313</v>
      </c>
      <c r="DE270">
        <v>318.40600000000001</v>
      </c>
      <c r="DF270" t="s">
        <v>347</v>
      </c>
      <c r="DI270" t="s">
        <v>313</v>
      </c>
      <c r="DJ270">
        <v>3027.1860000000001</v>
      </c>
      <c r="DK270" t="s">
        <v>306</v>
      </c>
      <c r="DN270" t="s">
        <v>313</v>
      </c>
      <c r="DO270">
        <v>917.43700000000001</v>
      </c>
      <c r="DP270" t="s">
        <v>418</v>
      </c>
      <c r="DS270" t="s">
        <v>313</v>
      </c>
      <c r="DT270">
        <v>0</v>
      </c>
      <c r="DU270" t="s">
        <v>332</v>
      </c>
      <c r="DV270">
        <v>100</v>
      </c>
      <c r="DW270">
        <v>3415.1750000000002</v>
      </c>
      <c r="DX270" t="s">
        <v>332</v>
      </c>
      <c r="DY270">
        <v>3009.4279999999999</v>
      </c>
      <c r="DZ270" t="s">
        <v>328</v>
      </c>
      <c r="EC270" t="s">
        <v>313</v>
      </c>
      <c r="ED270">
        <v>7809.125</v>
      </c>
      <c r="EE270" t="s">
        <v>306</v>
      </c>
      <c r="EH270" t="s">
        <v>313</v>
      </c>
      <c r="EI270">
        <v>442.50200000000001</v>
      </c>
      <c r="EJ270" t="s">
        <v>333</v>
      </c>
      <c r="EM270" t="s">
        <v>313</v>
      </c>
      <c r="EN270">
        <v>3891.4639999999999</v>
      </c>
      <c r="EO270" t="s">
        <v>394</v>
      </c>
      <c r="ER270" t="s">
        <v>313</v>
      </c>
      <c r="ES270">
        <v>947.73900000000003</v>
      </c>
      <c r="ET270" t="s">
        <v>313</v>
      </c>
      <c r="EW270" t="s">
        <v>313</v>
      </c>
      <c r="EX270">
        <v>2940.9059999999999</v>
      </c>
      <c r="EY270" t="s">
        <v>313</v>
      </c>
      <c r="FB270" t="s">
        <v>313</v>
      </c>
      <c r="FC270">
        <v>4237.4120000000003</v>
      </c>
      <c r="FD270" t="s">
        <v>335</v>
      </c>
      <c r="FG270" t="s">
        <v>313</v>
      </c>
      <c r="FH270">
        <v>7204.5469999999996</v>
      </c>
      <c r="FI270" t="s">
        <v>328</v>
      </c>
      <c r="FL270" t="s">
        <v>313</v>
      </c>
      <c r="FM270">
        <v>526.92399999999998</v>
      </c>
      <c r="FN270" t="s">
        <v>328</v>
      </c>
      <c r="FQ270" t="s">
        <v>313</v>
      </c>
      <c r="FR270">
        <v>731.81</v>
      </c>
      <c r="FS270" t="s">
        <v>349</v>
      </c>
      <c r="FV270" t="s">
        <v>313</v>
      </c>
      <c r="FW270">
        <v>1063.6500000000001</v>
      </c>
      <c r="FX270" t="s">
        <v>328</v>
      </c>
      <c r="GA270" t="s">
        <v>313</v>
      </c>
      <c r="GB270">
        <v>3575.9160000000002</v>
      </c>
      <c r="GC270" t="s">
        <v>395</v>
      </c>
      <c r="GF270" t="s">
        <v>313</v>
      </c>
      <c r="GG270">
        <v>7087.0360000000001</v>
      </c>
      <c r="GH270" t="s">
        <v>328</v>
      </c>
      <c r="GK270" t="s">
        <v>313</v>
      </c>
      <c r="GL270">
        <v>1189.6990000000001</v>
      </c>
      <c r="GM270" t="s">
        <v>416</v>
      </c>
      <c r="GP270" t="s">
        <v>313</v>
      </c>
      <c r="GQ270">
        <v>2831.7579999999998</v>
      </c>
      <c r="GR270" t="s">
        <v>510</v>
      </c>
      <c r="GU270" t="s">
        <v>313</v>
      </c>
      <c r="GV270">
        <v>389.73599999999999</v>
      </c>
      <c r="GW270" t="s">
        <v>313</v>
      </c>
      <c r="GZ270" t="s">
        <v>313</v>
      </c>
      <c r="HA270">
        <v>13381.891</v>
      </c>
      <c r="HB270" t="s">
        <v>339</v>
      </c>
      <c r="HE270" t="s">
        <v>313</v>
      </c>
      <c r="HF270">
        <v>1742.1590000000001</v>
      </c>
      <c r="HG270" t="s">
        <v>328</v>
      </c>
      <c r="HJ270" t="s">
        <v>313</v>
      </c>
      <c r="HK270">
        <v>2705.2179999999998</v>
      </c>
      <c r="HL270" t="s">
        <v>328</v>
      </c>
      <c r="HO270" t="s">
        <v>313</v>
      </c>
      <c r="HP270">
        <v>789.428</v>
      </c>
      <c r="HQ270" t="s">
        <v>328</v>
      </c>
      <c r="HT270" t="s">
        <v>313</v>
      </c>
      <c r="HU270">
        <v>19086.795999999998</v>
      </c>
      <c r="HV270" t="s">
        <v>340</v>
      </c>
      <c r="HY270" t="s">
        <v>313</v>
      </c>
      <c r="HZ270">
        <v>2572.5329999999999</v>
      </c>
      <c r="IA270" t="s">
        <v>531</v>
      </c>
      <c r="ID270" t="s">
        <v>313</v>
      </c>
      <c r="IE270">
        <v>3342.6729999999998</v>
      </c>
      <c r="IF270" t="s">
        <v>306</v>
      </c>
      <c r="II270" t="s">
        <v>313</v>
      </c>
      <c r="IJ270">
        <v>0</v>
      </c>
      <c r="IK270" t="s">
        <v>2332</v>
      </c>
      <c r="IL270">
        <v>0</v>
      </c>
      <c r="IM270">
        <v>3.0000000000000001E-3</v>
      </c>
      <c r="IN270" t="s">
        <v>2332</v>
      </c>
    </row>
    <row r="271" spans="1:248">
      <c r="A271">
        <v>267</v>
      </c>
      <c r="B271" t="s">
        <v>2040</v>
      </c>
      <c r="C271" t="s">
        <v>2041</v>
      </c>
      <c r="D271" t="s">
        <v>473</v>
      </c>
      <c r="E271" t="s">
        <v>2042</v>
      </c>
      <c r="F271" t="s">
        <v>2043</v>
      </c>
      <c r="G271" t="s">
        <v>522</v>
      </c>
      <c r="H271" t="s">
        <v>1617</v>
      </c>
      <c r="I271" t="s">
        <v>2044</v>
      </c>
      <c r="J271" t="s">
        <v>313</v>
      </c>
      <c r="K271" t="s">
        <v>313</v>
      </c>
      <c r="L271" t="s">
        <v>313</v>
      </c>
      <c r="M271">
        <v>269</v>
      </c>
      <c r="N271">
        <v>5366.4759999999997</v>
      </c>
      <c r="O271" t="s">
        <v>314</v>
      </c>
      <c r="R271" t="s">
        <v>313</v>
      </c>
      <c r="S271">
        <v>3995.8229999999999</v>
      </c>
      <c r="T271" t="s">
        <v>410</v>
      </c>
      <c r="W271" t="s">
        <v>313</v>
      </c>
      <c r="X271">
        <v>0</v>
      </c>
      <c r="Y271" t="s">
        <v>316</v>
      </c>
      <c r="Z271">
        <v>100</v>
      </c>
      <c r="AA271">
        <v>13370.971</v>
      </c>
      <c r="AB271" t="s">
        <v>316</v>
      </c>
      <c r="AC271">
        <v>1197.633</v>
      </c>
      <c r="AD271" t="s">
        <v>317</v>
      </c>
      <c r="AG271" t="s">
        <v>313</v>
      </c>
      <c r="AH271">
        <v>1196.3699999999999</v>
      </c>
      <c r="AI271" t="s">
        <v>401</v>
      </c>
      <c r="AL271" t="s">
        <v>313</v>
      </c>
      <c r="AM271">
        <v>297.62599999999998</v>
      </c>
      <c r="AN271" t="s">
        <v>361</v>
      </c>
      <c r="AQ271" t="s">
        <v>313</v>
      </c>
      <c r="AR271">
        <v>51.142000000000003</v>
      </c>
      <c r="AS271" t="s">
        <v>1645</v>
      </c>
      <c r="AV271" t="s">
        <v>313</v>
      </c>
      <c r="AW271">
        <v>1467.3389999999999</v>
      </c>
      <c r="AX271" t="s">
        <v>349</v>
      </c>
      <c r="BA271" t="s">
        <v>313</v>
      </c>
      <c r="BB271">
        <v>680.44500000000005</v>
      </c>
      <c r="BC271" t="s">
        <v>322</v>
      </c>
      <c r="BF271" t="s">
        <v>313</v>
      </c>
      <c r="BG271">
        <v>687.50699999999995</v>
      </c>
      <c r="BH271" t="s">
        <v>1408</v>
      </c>
      <c r="BK271" t="s">
        <v>313</v>
      </c>
      <c r="BL271">
        <v>2270.0509999999999</v>
      </c>
      <c r="BM271" t="s">
        <v>404</v>
      </c>
      <c r="BP271" t="s">
        <v>313</v>
      </c>
      <c r="BQ271">
        <v>3121.067</v>
      </c>
      <c r="BR271" t="s">
        <v>325</v>
      </c>
      <c r="BU271" t="s">
        <v>313</v>
      </c>
      <c r="BV271">
        <v>2197.0520000000001</v>
      </c>
      <c r="BW271" t="s">
        <v>326</v>
      </c>
      <c r="BZ271" t="s">
        <v>313</v>
      </c>
      <c r="CA271">
        <v>1316.979</v>
      </c>
      <c r="CB271" t="s">
        <v>414</v>
      </c>
      <c r="CE271" t="s">
        <v>313</v>
      </c>
      <c r="CF271">
        <v>678.93600000000004</v>
      </c>
      <c r="CG271" t="s">
        <v>328</v>
      </c>
      <c r="CJ271" t="s">
        <v>313</v>
      </c>
      <c r="CK271">
        <v>57.615000000000002</v>
      </c>
      <c r="CL271" t="s">
        <v>328</v>
      </c>
      <c r="CO271" t="s">
        <v>313</v>
      </c>
      <c r="CP271">
        <v>1912.2149999999999</v>
      </c>
      <c r="CQ271" t="s">
        <v>415</v>
      </c>
      <c r="CT271" t="s">
        <v>313</v>
      </c>
      <c r="CU271">
        <v>1075.2429999999999</v>
      </c>
      <c r="CV271" t="s">
        <v>313</v>
      </c>
      <c r="CY271" t="s">
        <v>313</v>
      </c>
      <c r="CZ271">
        <v>2084.4540000000002</v>
      </c>
      <c r="DA271" t="s">
        <v>313</v>
      </c>
      <c r="DD271" t="s">
        <v>313</v>
      </c>
      <c r="DE271">
        <v>1134.5640000000001</v>
      </c>
      <c r="DF271" t="s">
        <v>330</v>
      </c>
      <c r="DI271" t="s">
        <v>313</v>
      </c>
      <c r="DJ271">
        <v>3276.93</v>
      </c>
      <c r="DK271" t="s">
        <v>306</v>
      </c>
      <c r="DN271" t="s">
        <v>313</v>
      </c>
      <c r="DO271">
        <v>305.01900000000001</v>
      </c>
      <c r="DP271" t="s">
        <v>341</v>
      </c>
      <c r="DS271" t="s">
        <v>313</v>
      </c>
      <c r="DT271">
        <v>0</v>
      </c>
      <c r="DU271" t="s">
        <v>332</v>
      </c>
      <c r="DV271">
        <v>100</v>
      </c>
      <c r="DW271">
        <v>13370.971</v>
      </c>
      <c r="DX271" t="s">
        <v>332</v>
      </c>
      <c r="DY271">
        <v>1901.846</v>
      </c>
      <c r="DZ271" t="s">
        <v>328</v>
      </c>
      <c r="EC271" t="s">
        <v>313</v>
      </c>
      <c r="ED271">
        <v>3738.9319999999998</v>
      </c>
      <c r="EE271" t="s">
        <v>306</v>
      </c>
      <c r="EH271" t="s">
        <v>313</v>
      </c>
      <c r="EI271">
        <v>423.70400000000001</v>
      </c>
      <c r="EJ271" t="s">
        <v>333</v>
      </c>
      <c r="EM271" t="s">
        <v>313</v>
      </c>
      <c r="EN271">
        <v>1134.569</v>
      </c>
      <c r="EO271" t="s">
        <v>394</v>
      </c>
      <c r="ER271" t="s">
        <v>313</v>
      </c>
      <c r="ES271">
        <v>1629.2190000000001</v>
      </c>
      <c r="ET271" t="s">
        <v>313</v>
      </c>
      <c r="EW271" t="s">
        <v>313</v>
      </c>
      <c r="EX271">
        <v>3611.3589999999999</v>
      </c>
      <c r="EY271" t="s">
        <v>313</v>
      </c>
      <c r="FB271" t="s">
        <v>313</v>
      </c>
      <c r="FC271">
        <v>914.64599999999996</v>
      </c>
      <c r="FD271" t="s">
        <v>335</v>
      </c>
      <c r="FG271" t="s">
        <v>313</v>
      </c>
      <c r="FH271">
        <v>4261.7250000000004</v>
      </c>
      <c r="FI271" t="s">
        <v>328</v>
      </c>
      <c r="FL271" t="s">
        <v>313</v>
      </c>
      <c r="FM271">
        <v>815.70799999999997</v>
      </c>
      <c r="FN271" t="s">
        <v>328</v>
      </c>
      <c r="FQ271" t="s">
        <v>313</v>
      </c>
      <c r="FR271">
        <v>1035.6289999999999</v>
      </c>
      <c r="FS271" t="s">
        <v>306</v>
      </c>
      <c r="FV271" t="s">
        <v>313</v>
      </c>
      <c r="FW271">
        <v>1186.1869999999999</v>
      </c>
      <c r="FX271" t="s">
        <v>328</v>
      </c>
      <c r="GA271" t="s">
        <v>313</v>
      </c>
      <c r="GB271">
        <v>2286.7860000000001</v>
      </c>
      <c r="GC271" t="s">
        <v>1754</v>
      </c>
      <c r="GF271" t="s">
        <v>313</v>
      </c>
      <c r="GG271">
        <v>10490.359</v>
      </c>
      <c r="GH271" t="s">
        <v>328</v>
      </c>
      <c r="GK271" t="s">
        <v>313</v>
      </c>
      <c r="GL271">
        <v>1317.9159999999999</v>
      </c>
      <c r="GM271" t="s">
        <v>416</v>
      </c>
      <c r="GP271" t="s">
        <v>313</v>
      </c>
      <c r="GQ271">
        <v>2798.9679999999998</v>
      </c>
      <c r="GR271" t="s">
        <v>417</v>
      </c>
      <c r="GU271" t="s">
        <v>313</v>
      </c>
      <c r="GV271">
        <v>985.50699999999995</v>
      </c>
      <c r="GW271" t="s">
        <v>313</v>
      </c>
      <c r="GZ271" t="s">
        <v>313</v>
      </c>
      <c r="HA271">
        <v>14034.204</v>
      </c>
      <c r="HB271" t="s">
        <v>339</v>
      </c>
      <c r="HE271" t="s">
        <v>313</v>
      </c>
      <c r="HF271">
        <v>2922.3119999999999</v>
      </c>
      <c r="HG271" t="s">
        <v>328</v>
      </c>
      <c r="HJ271" t="s">
        <v>313</v>
      </c>
      <c r="HK271">
        <v>3289.1460000000002</v>
      </c>
      <c r="HL271" t="s">
        <v>328</v>
      </c>
      <c r="HO271" t="s">
        <v>313</v>
      </c>
      <c r="HP271">
        <v>9.6929999999999996</v>
      </c>
      <c r="HQ271" t="s">
        <v>328</v>
      </c>
      <c r="HT271" t="s">
        <v>313</v>
      </c>
      <c r="HU271">
        <v>16361.816000000001</v>
      </c>
      <c r="HV271" t="s">
        <v>340</v>
      </c>
      <c r="HY271" t="s">
        <v>313</v>
      </c>
      <c r="HZ271">
        <v>3175.922</v>
      </c>
      <c r="IA271" t="s">
        <v>327</v>
      </c>
      <c r="ID271" t="s">
        <v>313</v>
      </c>
      <c r="IE271">
        <v>0</v>
      </c>
      <c r="IF271" t="s">
        <v>306</v>
      </c>
      <c r="IG271">
        <v>100</v>
      </c>
      <c r="IH271">
        <v>13370.971</v>
      </c>
      <c r="II271" t="s">
        <v>306</v>
      </c>
      <c r="IJ271">
        <v>120.532</v>
      </c>
      <c r="IK271" t="s">
        <v>2332</v>
      </c>
      <c r="IN271" t="s">
        <v>313</v>
      </c>
    </row>
    <row r="272" spans="1:248">
      <c r="A272">
        <v>268</v>
      </c>
      <c r="B272" t="s">
        <v>2045</v>
      </c>
      <c r="C272" t="s">
        <v>2046</v>
      </c>
      <c r="D272" t="s">
        <v>2047</v>
      </c>
      <c r="E272" t="s">
        <v>2048</v>
      </c>
      <c r="F272" t="s">
        <v>2049</v>
      </c>
      <c r="G272" t="s">
        <v>522</v>
      </c>
      <c r="H272" t="s">
        <v>2050</v>
      </c>
      <c r="I272" t="s">
        <v>2051</v>
      </c>
      <c r="J272" t="s">
        <v>313</v>
      </c>
      <c r="K272" t="s">
        <v>313</v>
      </c>
      <c r="L272" t="s">
        <v>313</v>
      </c>
      <c r="M272">
        <v>270</v>
      </c>
      <c r="N272">
        <v>5518.6679999999997</v>
      </c>
      <c r="O272" t="s">
        <v>314</v>
      </c>
      <c r="R272" t="s">
        <v>313</v>
      </c>
      <c r="S272">
        <v>4706.0829999999996</v>
      </c>
      <c r="T272" t="s">
        <v>315</v>
      </c>
      <c r="W272" t="s">
        <v>313</v>
      </c>
      <c r="X272">
        <v>0</v>
      </c>
      <c r="Y272" t="s">
        <v>316</v>
      </c>
      <c r="Z272">
        <v>22.303999999999998</v>
      </c>
      <c r="AA272">
        <v>8798.8080000000009</v>
      </c>
      <c r="AB272" t="s">
        <v>316</v>
      </c>
      <c r="AC272">
        <v>120.652</v>
      </c>
      <c r="AD272" t="s">
        <v>317</v>
      </c>
      <c r="AG272" t="s">
        <v>313</v>
      </c>
      <c r="AH272">
        <v>0</v>
      </c>
      <c r="AI272" t="s">
        <v>401</v>
      </c>
      <c r="AJ272">
        <v>77.695999999999998</v>
      </c>
      <c r="AK272">
        <v>30650.263999999999</v>
      </c>
      <c r="AL272" t="s">
        <v>401</v>
      </c>
      <c r="AM272">
        <v>65.198999999999998</v>
      </c>
      <c r="AN272" t="s">
        <v>319</v>
      </c>
      <c r="AQ272" t="s">
        <v>313</v>
      </c>
      <c r="AR272">
        <v>1378.8779999999999</v>
      </c>
      <c r="AS272" t="s">
        <v>320</v>
      </c>
      <c r="AV272" t="s">
        <v>313</v>
      </c>
      <c r="AW272">
        <v>755.48199999999997</v>
      </c>
      <c r="AX272" t="s">
        <v>349</v>
      </c>
      <c r="BA272" t="s">
        <v>313</v>
      </c>
      <c r="BB272">
        <v>0</v>
      </c>
      <c r="BC272" t="s">
        <v>322</v>
      </c>
      <c r="BD272">
        <v>1.8360000000000001</v>
      </c>
      <c r="BE272">
        <v>724.14599999999996</v>
      </c>
      <c r="BF272" t="s">
        <v>322</v>
      </c>
      <c r="BG272">
        <v>137.70400000000001</v>
      </c>
      <c r="BH272" t="s">
        <v>984</v>
      </c>
      <c r="BK272" t="s">
        <v>313</v>
      </c>
      <c r="BL272">
        <v>986.57399999999996</v>
      </c>
      <c r="BM272" t="s">
        <v>404</v>
      </c>
      <c r="BP272" t="s">
        <v>313</v>
      </c>
      <c r="BQ272">
        <v>1712.502</v>
      </c>
      <c r="BR272" t="s">
        <v>325</v>
      </c>
      <c r="BU272" t="s">
        <v>313</v>
      </c>
      <c r="BV272">
        <v>443.62200000000001</v>
      </c>
      <c r="BW272" t="s">
        <v>326</v>
      </c>
      <c r="BZ272" t="s">
        <v>313</v>
      </c>
      <c r="CA272">
        <v>414.952</v>
      </c>
      <c r="CB272" t="s">
        <v>393</v>
      </c>
      <c r="CE272" t="s">
        <v>313</v>
      </c>
      <c r="CF272">
        <v>0</v>
      </c>
      <c r="CG272" t="s">
        <v>328</v>
      </c>
      <c r="CH272">
        <v>4.899</v>
      </c>
      <c r="CI272">
        <v>1932.5229999999999</v>
      </c>
      <c r="CJ272" t="s">
        <v>328</v>
      </c>
      <c r="CK272">
        <v>857.66</v>
      </c>
      <c r="CL272" t="s">
        <v>328</v>
      </c>
      <c r="CO272" t="s">
        <v>313</v>
      </c>
      <c r="CP272">
        <v>298.91500000000002</v>
      </c>
      <c r="CQ272" t="s">
        <v>383</v>
      </c>
      <c r="CT272" t="s">
        <v>313</v>
      </c>
      <c r="CU272">
        <v>572.53300000000002</v>
      </c>
      <c r="CV272" t="s">
        <v>313</v>
      </c>
      <c r="CY272" t="s">
        <v>313</v>
      </c>
      <c r="CZ272">
        <v>203.06200000000001</v>
      </c>
      <c r="DA272" t="s">
        <v>313</v>
      </c>
      <c r="DD272" t="s">
        <v>313</v>
      </c>
      <c r="DE272">
        <v>970.05100000000004</v>
      </c>
      <c r="DF272" t="s">
        <v>330</v>
      </c>
      <c r="DI272" t="s">
        <v>313</v>
      </c>
      <c r="DJ272">
        <v>1886.954</v>
      </c>
      <c r="DK272" t="s">
        <v>306</v>
      </c>
      <c r="DN272" t="s">
        <v>313</v>
      </c>
      <c r="DO272">
        <v>785.56299999999999</v>
      </c>
      <c r="DP272" t="s">
        <v>321</v>
      </c>
      <c r="DS272" t="s">
        <v>313</v>
      </c>
      <c r="DT272">
        <v>0</v>
      </c>
      <c r="DU272" t="s">
        <v>332</v>
      </c>
      <c r="DV272">
        <v>81.322000000000003</v>
      </c>
      <c r="DW272">
        <v>32080.868999999999</v>
      </c>
      <c r="DX272" t="s">
        <v>332</v>
      </c>
      <c r="DY272">
        <v>163.31200000000001</v>
      </c>
      <c r="DZ272" t="s">
        <v>328</v>
      </c>
      <c r="EC272" t="s">
        <v>313</v>
      </c>
      <c r="ED272">
        <v>3106.5259999999998</v>
      </c>
      <c r="EE272" t="s">
        <v>306</v>
      </c>
      <c r="EH272" t="s">
        <v>313</v>
      </c>
      <c r="EI272">
        <v>137.15600000000001</v>
      </c>
      <c r="EJ272" t="s">
        <v>333</v>
      </c>
      <c r="EM272" t="s">
        <v>313</v>
      </c>
      <c r="EN272">
        <v>2909.6880000000001</v>
      </c>
      <c r="EO272" t="s">
        <v>394</v>
      </c>
      <c r="ER272" t="s">
        <v>313</v>
      </c>
      <c r="ES272">
        <v>76.686999999999998</v>
      </c>
      <c r="ET272" t="s">
        <v>313</v>
      </c>
      <c r="EW272" t="s">
        <v>313</v>
      </c>
      <c r="EX272">
        <v>2220.143</v>
      </c>
      <c r="EY272" t="s">
        <v>313</v>
      </c>
      <c r="FB272" t="s">
        <v>313</v>
      </c>
      <c r="FC272">
        <v>2702.31</v>
      </c>
      <c r="FD272" t="s">
        <v>335</v>
      </c>
      <c r="FG272" t="s">
        <v>313</v>
      </c>
      <c r="FH272">
        <v>2809.2370000000001</v>
      </c>
      <c r="FI272" t="s">
        <v>328</v>
      </c>
      <c r="FL272" t="s">
        <v>313</v>
      </c>
      <c r="FM272">
        <v>113.68600000000001</v>
      </c>
      <c r="FN272" t="s">
        <v>328</v>
      </c>
      <c r="FQ272" t="s">
        <v>313</v>
      </c>
      <c r="FR272">
        <v>530.79499999999996</v>
      </c>
      <c r="FS272" t="s">
        <v>306</v>
      </c>
      <c r="FV272" t="s">
        <v>313</v>
      </c>
      <c r="FW272">
        <v>183.54599999999999</v>
      </c>
      <c r="FX272" t="s">
        <v>328</v>
      </c>
      <c r="GA272" t="s">
        <v>313</v>
      </c>
      <c r="GB272">
        <v>1149.865</v>
      </c>
      <c r="GC272" t="s">
        <v>395</v>
      </c>
      <c r="GF272" t="s">
        <v>313</v>
      </c>
      <c r="GG272">
        <v>9051.2240000000002</v>
      </c>
      <c r="GH272" t="s">
        <v>328</v>
      </c>
      <c r="GK272" t="s">
        <v>313</v>
      </c>
      <c r="GL272">
        <v>431.637</v>
      </c>
      <c r="GM272" t="s">
        <v>384</v>
      </c>
      <c r="GP272" t="s">
        <v>313</v>
      </c>
      <c r="GQ272">
        <v>1593.1579999999999</v>
      </c>
      <c r="GR272" t="s">
        <v>365</v>
      </c>
      <c r="GU272" t="s">
        <v>313</v>
      </c>
      <c r="GV272">
        <v>0</v>
      </c>
      <c r="GW272" t="s">
        <v>313</v>
      </c>
      <c r="GX272">
        <v>1.1020000000000001</v>
      </c>
      <c r="GY272">
        <v>434.58</v>
      </c>
      <c r="GZ272" t="s">
        <v>313</v>
      </c>
      <c r="HA272">
        <v>15575.047</v>
      </c>
      <c r="HB272" t="s">
        <v>339</v>
      </c>
      <c r="HE272" t="s">
        <v>313</v>
      </c>
      <c r="HF272">
        <v>1873.377</v>
      </c>
      <c r="HG272" t="s">
        <v>328</v>
      </c>
      <c r="HJ272" t="s">
        <v>313</v>
      </c>
      <c r="HK272">
        <v>1982.9570000000001</v>
      </c>
      <c r="HL272" t="s">
        <v>328</v>
      </c>
      <c r="HO272" t="s">
        <v>313</v>
      </c>
      <c r="HP272">
        <v>0</v>
      </c>
      <c r="HQ272" t="s">
        <v>328</v>
      </c>
      <c r="HR272">
        <v>98.897999999999996</v>
      </c>
      <c r="HS272">
        <v>39014.491999999998</v>
      </c>
      <c r="HT272" t="s">
        <v>328</v>
      </c>
      <c r="HU272">
        <v>15038.816000000001</v>
      </c>
      <c r="HV272" t="s">
        <v>340</v>
      </c>
      <c r="HY272" t="s">
        <v>313</v>
      </c>
      <c r="HZ272">
        <v>1296.498</v>
      </c>
      <c r="IA272" t="s">
        <v>327</v>
      </c>
      <c r="ID272" t="s">
        <v>313</v>
      </c>
      <c r="IE272">
        <v>0</v>
      </c>
      <c r="IF272" t="s">
        <v>306</v>
      </c>
      <c r="IG272">
        <v>98.897999999999996</v>
      </c>
      <c r="IH272">
        <v>39014.491999999998</v>
      </c>
      <c r="II272" t="s">
        <v>306</v>
      </c>
      <c r="IJ272">
        <v>0</v>
      </c>
      <c r="IK272" t="s">
        <v>2332</v>
      </c>
      <c r="IL272">
        <v>34.368000000000002</v>
      </c>
      <c r="IM272">
        <v>13557.931</v>
      </c>
      <c r="IN272" t="s">
        <v>2332</v>
      </c>
    </row>
    <row r="273" spans="1:248">
      <c r="A273">
        <v>270</v>
      </c>
      <c r="B273" t="s">
        <v>2052</v>
      </c>
      <c r="C273" t="s">
        <v>2053</v>
      </c>
      <c r="D273" t="s">
        <v>2054</v>
      </c>
      <c r="E273" t="s">
        <v>2055</v>
      </c>
      <c r="F273" t="s">
        <v>2056</v>
      </c>
      <c r="G273" t="s">
        <v>311</v>
      </c>
      <c r="H273" t="s">
        <v>1790</v>
      </c>
      <c r="I273" t="s">
        <v>313</v>
      </c>
      <c r="J273" t="s">
        <v>313</v>
      </c>
      <c r="K273" t="s">
        <v>346</v>
      </c>
      <c r="L273" t="s">
        <v>313</v>
      </c>
      <c r="M273">
        <v>271</v>
      </c>
      <c r="N273">
        <v>2891.9609999999998</v>
      </c>
      <c r="O273" t="s">
        <v>314</v>
      </c>
      <c r="R273" t="s">
        <v>313</v>
      </c>
      <c r="S273">
        <v>6767.7979999999998</v>
      </c>
      <c r="T273" t="s">
        <v>360</v>
      </c>
      <c r="W273" t="s">
        <v>313</v>
      </c>
      <c r="X273">
        <v>0</v>
      </c>
      <c r="Y273" t="s">
        <v>316</v>
      </c>
      <c r="Z273">
        <v>100</v>
      </c>
      <c r="AA273">
        <v>53614.144999999997</v>
      </c>
      <c r="AB273" t="s">
        <v>316</v>
      </c>
      <c r="AC273">
        <v>1723.35</v>
      </c>
      <c r="AD273" t="s">
        <v>317</v>
      </c>
      <c r="AG273" t="s">
        <v>313</v>
      </c>
      <c r="AH273">
        <v>1604.5540000000001</v>
      </c>
      <c r="AI273" t="s">
        <v>318</v>
      </c>
      <c r="AL273" t="s">
        <v>313</v>
      </c>
      <c r="AM273">
        <v>1415.337</v>
      </c>
      <c r="AN273" t="s">
        <v>361</v>
      </c>
      <c r="AQ273" t="s">
        <v>313</v>
      </c>
      <c r="AR273">
        <v>971.61400000000003</v>
      </c>
      <c r="AS273" t="s">
        <v>320</v>
      </c>
      <c r="AV273" t="s">
        <v>313</v>
      </c>
      <c r="AW273">
        <v>0</v>
      </c>
      <c r="AX273" t="s">
        <v>321</v>
      </c>
      <c r="AY273">
        <v>0.19800000000000001</v>
      </c>
      <c r="AZ273">
        <v>105.946</v>
      </c>
      <c r="BA273" t="s">
        <v>321</v>
      </c>
      <c r="BB273">
        <v>207.23500000000001</v>
      </c>
      <c r="BC273" t="s">
        <v>322</v>
      </c>
      <c r="BF273" t="s">
        <v>313</v>
      </c>
      <c r="BG273">
        <v>114.01</v>
      </c>
      <c r="BH273" t="s">
        <v>323</v>
      </c>
      <c r="BK273" t="s">
        <v>313</v>
      </c>
      <c r="BL273">
        <v>2634.9090000000001</v>
      </c>
      <c r="BM273" t="s">
        <v>324</v>
      </c>
      <c r="BP273" t="s">
        <v>313</v>
      </c>
      <c r="BQ273">
        <v>4550.4799999999996</v>
      </c>
      <c r="BR273" t="s">
        <v>325</v>
      </c>
      <c r="BU273" t="s">
        <v>313</v>
      </c>
      <c r="BV273">
        <v>2394.19</v>
      </c>
      <c r="BW273" t="s">
        <v>326</v>
      </c>
      <c r="BZ273" t="s">
        <v>313</v>
      </c>
      <c r="CA273">
        <v>1422.4290000000001</v>
      </c>
      <c r="CB273" t="s">
        <v>362</v>
      </c>
      <c r="CE273" t="s">
        <v>313</v>
      </c>
      <c r="CF273">
        <v>207.58699999999999</v>
      </c>
      <c r="CG273" t="s">
        <v>328</v>
      </c>
      <c r="CJ273" t="s">
        <v>313</v>
      </c>
      <c r="CK273">
        <v>3891.172</v>
      </c>
      <c r="CL273" t="s">
        <v>328</v>
      </c>
      <c r="CO273" t="s">
        <v>313</v>
      </c>
      <c r="CP273">
        <v>2775.15</v>
      </c>
      <c r="CQ273" t="s">
        <v>383</v>
      </c>
      <c r="CT273" t="s">
        <v>313</v>
      </c>
      <c r="CU273">
        <v>1051.3230000000001</v>
      </c>
      <c r="CV273" t="s">
        <v>313</v>
      </c>
      <c r="CY273" t="s">
        <v>313</v>
      </c>
      <c r="CZ273">
        <v>2278.1750000000002</v>
      </c>
      <c r="DA273" t="s">
        <v>313</v>
      </c>
      <c r="DD273" t="s">
        <v>313</v>
      </c>
      <c r="DE273">
        <v>1.865</v>
      </c>
      <c r="DF273" t="s">
        <v>347</v>
      </c>
      <c r="DI273" t="s">
        <v>313</v>
      </c>
      <c r="DJ273">
        <v>4699.5209999999997</v>
      </c>
      <c r="DK273" t="s">
        <v>306</v>
      </c>
      <c r="DN273" t="s">
        <v>313</v>
      </c>
      <c r="DO273">
        <v>413.24099999999999</v>
      </c>
      <c r="DP273" t="s">
        <v>331</v>
      </c>
      <c r="DS273" t="s">
        <v>313</v>
      </c>
      <c r="DT273">
        <v>0</v>
      </c>
      <c r="DU273" t="s">
        <v>332</v>
      </c>
      <c r="DV273">
        <v>100</v>
      </c>
      <c r="DW273">
        <v>53614.144999999997</v>
      </c>
      <c r="DX273" t="s">
        <v>332</v>
      </c>
      <c r="DY273">
        <v>2440.8249999999998</v>
      </c>
      <c r="DZ273" t="s">
        <v>328</v>
      </c>
      <c r="EC273" t="s">
        <v>313</v>
      </c>
      <c r="ED273">
        <v>74.162000000000006</v>
      </c>
      <c r="EE273" t="s">
        <v>306</v>
      </c>
      <c r="EH273" t="s">
        <v>313</v>
      </c>
      <c r="EI273">
        <v>36.951999999999998</v>
      </c>
      <c r="EJ273" t="s">
        <v>333</v>
      </c>
      <c r="EM273" t="s">
        <v>313</v>
      </c>
      <c r="EN273">
        <v>1679.4739999999999</v>
      </c>
      <c r="EO273" t="s">
        <v>334</v>
      </c>
      <c r="ER273" t="s">
        <v>313</v>
      </c>
      <c r="ES273">
        <v>3258.9059999999999</v>
      </c>
      <c r="ET273" t="s">
        <v>313</v>
      </c>
      <c r="EW273" t="s">
        <v>313</v>
      </c>
      <c r="EX273">
        <v>4965.37</v>
      </c>
      <c r="EY273" t="s">
        <v>313</v>
      </c>
      <c r="FB273" t="s">
        <v>313</v>
      </c>
      <c r="FC273">
        <v>2947.2350000000001</v>
      </c>
      <c r="FD273" t="s">
        <v>335</v>
      </c>
      <c r="FG273" t="s">
        <v>313</v>
      </c>
      <c r="FH273">
        <v>933.529</v>
      </c>
      <c r="FI273" t="s">
        <v>328</v>
      </c>
      <c r="FL273" t="s">
        <v>313</v>
      </c>
      <c r="FM273">
        <v>3200.998</v>
      </c>
      <c r="FN273" t="s">
        <v>328</v>
      </c>
      <c r="FQ273" t="s">
        <v>313</v>
      </c>
      <c r="FR273">
        <v>2177.3980000000001</v>
      </c>
      <c r="FS273" t="s">
        <v>306</v>
      </c>
      <c r="FV273" t="s">
        <v>313</v>
      </c>
      <c r="FW273">
        <v>2573.8150000000001</v>
      </c>
      <c r="FX273" t="s">
        <v>328</v>
      </c>
      <c r="GA273" t="s">
        <v>313</v>
      </c>
      <c r="GB273">
        <v>2695.6329999999998</v>
      </c>
      <c r="GC273" t="s">
        <v>336</v>
      </c>
      <c r="GF273" t="s">
        <v>313</v>
      </c>
      <c r="GG273">
        <v>11064.427</v>
      </c>
      <c r="GH273" t="s">
        <v>328</v>
      </c>
      <c r="GK273" t="s">
        <v>313</v>
      </c>
      <c r="GL273">
        <v>2080.6689999999999</v>
      </c>
      <c r="GM273" t="s">
        <v>337</v>
      </c>
      <c r="GP273" t="s">
        <v>313</v>
      </c>
      <c r="GQ273">
        <v>4578.8969999999999</v>
      </c>
      <c r="GR273" t="s">
        <v>365</v>
      </c>
      <c r="GU273" t="s">
        <v>313</v>
      </c>
      <c r="GV273">
        <v>2367.31</v>
      </c>
      <c r="GW273" t="s">
        <v>313</v>
      </c>
      <c r="GZ273" t="s">
        <v>313</v>
      </c>
      <c r="HA273">
        <v>17888.891</v>
      </c>
      <c r="HB273" t="s">
        <v>339</v>
      </c>
      <c r="HE273" t="s">
        <v>313</v>
      </c>
      <c r="HF273">
        <v>4745.3389999999999</v>
      </c>
      <c r="HG273" t="s">
        <v>328</v>
      </c>
      <c r="HJ273" t="s">
        <v>313</v>
      </c>
      <c r="HK273">
        <v>4856.0240000000003</v>
      </c>
      <c r="HL273" t="s">
        <v>328</v>
      </c>
      <c r="HO273" t="s">
        <v>313</v>
      </c>
      <c r="HP273">
        <v>0</v>
      </c>
      <c r="HQ273" t="s">
        <v>328</v>
      </c>
      <c r="HR273">
        <v>81.978999999999999</v>
      </c>
      <c r="HS273">
        <v>43952.487999999998</v>
      </c>
      <c r="HT273" t="s">
        <v>328</v>
      </c>
      <c r="HU273">
        <v>12306.790999999999</v>
      </c>
      <c r="HV273" t="s">
        <v>340</v>
      </c>
      <c r="HY273" t="s">
        <v>313</v>
      </c>
      <c r="HZ273">
        <v>1825.5840000000001</v>
      </c>
      <c r="IA273" t="s">
        <v>327</v>
      </c>
      <c r="ID273" t="s">
        <v>313</v>
      </c>
      <c r="IE273">
        <v>0</v>
      </c>
      <c r="IF273" t="s">
        <v>306</v>
      </c>
      <c r="IG273">
        <v>100</v>
      </c>
      <c r="IH273">
        <v>53614.144999999997</v>
      </c>
      <c r="II273" t="s">
        <v>306</v>
      </c>
      <c r="IJ273">
        <v>0</v>
      </c>
      <c r="IK273" t="s">
        <v>2332</v>
      </c>
      <c r="IL273">
        <v>1.1779999999999999</v>
      </c>
      <c r="IM273">
        <v>631.33900000000006</v>
      </c>
      <c r="IN273" t="s">
        <v>2332</v>
      </c>
    </row>
    <row r="274" spans="1:248">
      <c r="A274">
        <v>275</v>
      </c>
      <c r="B274" t="s">
        <v>2057</v>
      </c>
      <c r="C274" t="s">
        <v>2058</v>
      </c>
      <c r="D274" t="s">
        <v>2059</v>
      </c>
      <c r="E274" t="s">
        <v>2060</v>
      </c>
      <c r="F274" t="s">
        <v>2061</v>
      </c>
      <c r="G274" t="s">
        <v>476</v>
      </c>
      <c r="H274" t="s">
        <v>2062</v>
      </c>
      <c r="I274" t="s">
        <v>313</v>
      </c>
      <c r="J274" t="s">
        <v>346</v>
      </c>
      <c r="K274" t="s">
        <v>313</v>
      </c>
      <c r="L274" t="s">
        <v>313</v>
      </c>
      <c r="M274">
        <v>272</v>
      </c>
      <c r="N274">
        <v>3264.2669999999998</v>
      </c>
      <c r="O274" t="s">
        <v>314</v>
      </c>
      <c r="R274" t="s">
        <v>313</v>
      </c>
      <c r="S274">
        <v>6142.8090000000002</v>
      </c>
      <c r="T274" t="s">
        <v>360</v>
      </c>
      <c r="W274" t="s">
        <v>313</v>
      </c>
      <c r="X274">
        <v>0</v>
      </c>
      <c r="Y274" t="s">
        <v>316</v>
      </c>
      <c r="Z274">
        <v>100</v>
      </c>
      <c r="AA274">
        <v>312427.38</v>
      </c>
      <c r="AB274" t="s">
        <v>316</v>
      </c>
      <c r="AC274">
        <v>3548.6170000000002</v>
      </c>
      <c r="AD274" t="s">
        <v>317</v>
      </c>
      <c r="AG274" t="s">
        <v>313</v>
      </c>
      <c r="AH274">
        <v>1316.165</v>
      </c>
      <c r="AI274" t="s">
        <v>318</v>
      </c>
      <c r="AL274" t="s">
        <v>313</v>
      </c>
      <c r="AM274">
        <v>3250.6970000000001</v>
      </c>
      <c r="AN274" t="s">
        <v>361</v>
      </c>
      <c r="AQ274" t="s">
        <v>313</v>
      </c>
      <c r="AR274">
        <v>1262.441</v>
      </c>
      <c r="AS274" t="s">
        <v>320</v>
      </c>
      <c r="AV274" t="s">
        <v>313</v>
      </c>
      <c r="AW274">
        <v>1708.3889999999999</v>
      </c>
      <c r="AX274" t="s">
        <v>321</v>
      </c>
      <c r="BA274" t="s">
        <v>313</v>
      </c>
      <c r="BB274">
        <v>232.48</v>
      </c>
      <c r="BC274" t="s">
        <v>322</v>
      </c>
      <c r="BF274" t="s">
        <v>313</v>
      </c>
      <c r="BG274">
        <v>179.578</v>
      </c>
      <c r="BH274" t="s">
        <v>700</v>
      </c>
      <c r="BK274" t="s">
        <v>313</v>
      </c>
      <c r="BL274">
        <v>198.84</v>
      </c>
      <c r="BM274" t="s">
        <v>324</v>
      </c>
      <c r="BP274" t="s">
        <v>313</v>
      </c>
      <c r="BQ274">
        <v>5460.6540000000005</v>
      </c>
      <c r="BR274" t="s">
        <v>325</v>
      </c>
      <c r="BU274" t="s">
        <v>313</v>
      </c>
      <c r="BV274">
        <v>3672.8910000000001</v>
      </c>
      <c r="BW274" t="s">
        <v>326</v>
      </c>
      <c r="BZ274" t="s">
        <v>313</v>
      </c>
      <c r="CA274">
        <v>429.774</v>
      </c>
      <c r="CB274" t="s">
        <v>327</v>
      </c>
      <c r="CE274" t="s">
        <v>313</v>
      </c>
      <c r="CF274">
        <v>223.696</v>
      </c>
      <c r="CG274" t="s">
        <v>328</v>
      </c>
      <c r="CJ274" t="s">
        <v>313</v>
      </c>
      <c r="CK274">
        <v>4707.08</v>
      </c>
      <c r="CL274" t="s">
        <v>328</v>
      </c>
      <c r="CO274" t="s">
        <v>313</v>
      </c>
      <c r="CP274">
        <v>133.05699999999999</v>
      </c>
      <c r="CQ274" t="s">
        <v>329</v>
      </c>
      <c r="CT274" t="s">
        <v>313</v>
      </c>
      <c r="CU274">
        <v>0</v>
      </c>
      <c r="CV274" t="s">
        <v>313</v>
      </c>
      <c r="CW274">
        <v>4.0000000000000001E-3</v>
      </c>
      <c r="CX274">
        <v>13.382</v>
      </c>
      <c r="CY274" t="s">
        <v>313</v>
      </c>
      <c r="CZ274">
        <v>3439.3690000000001</v>
      </c>
      <c r="DA274" t="s">
        <v>313</v>
      </c>
      <c r="DD274" t="s">
        <v>313</v>
      </c>
      <c r="DE274">
        <v>639.10799999999995</v>
      </c>
      <c r="DF274" t="s">
        <v>330</v>
      </c>
      <c r="DI274" t="s">
        <v>313</v>
      </c>
      <c r="DJ274">
        <v>5572.2929999999997</v>
      </c>
      <c r="DK274" t="s">
        <v>306</v>
      </c>
      <c r="DN274" t="s">
        <v>313</v>
      </c>
      <c r="DO274">
        <v>206.01900000000001</v>
      </c>
      <c r="DP274" t="s">
        <v>354</v>
      </c>
      <c r="DS274" t="s">
        <v>313</v>
      </c>
      <c r="DT274">
        <v>0</v>
      </c>
      <c r="DU274" t="s">
        <v>332</v>
      </c>
      <c r="DV274">
        <v>99.120999999999995</v>
      </c>
      <c r="DW274">
        <v>309681.44</v>
      </c>
      <c r="DX274" t="s">
        <v>332</v>
      </c>
      <c r="DY274">
        <v>3510.259</v>
      </c>
      <c r="DZ274" t="s">
        <v>328</v>
      </c>
      <c r="EC274" t="s">
        <v>313</v>
      </c>
      <c r="ED274">
        <v>0</v>
      </c>
      <c r="EE274" t="s">
        <v>306</v>
      </c>
      <c r="EF274">
        <v>99.935000000000002</v>
      </c>
      <c r="EG274">
        <v>312222.96399999998</v>
      </c>
      <c r="EH274" t="s">
        <v>306</v>
      </c>
      <c r="EI274">
        <v>833.423</v>
      </c>
      <c r="EJ274" t="s">
        <v>333</v>
      </c>
      <c r="EM274" t="s">
        <v>313</v>
      </c>
      <c r="EN274">
        <v>3464.7689999999998</v>
      </c>
      <c r="EO274" t="s">
        <v>334</v>
      </c>
      <c r="ER274" t="s">
        <v>313</v>
      </c>
      <c r="ES274">
        <v>4499.6019999999999</v>
      </c>
      <c r="ET274" t="s">
        <v>313</v>
      </c>
      <c r="EW274" t="s">
        <v>313</v>
      </c>
      <c r="EX274">
        <v>5752.6239999999998</v>
      </c>
      <c r="EY274" t="s">
        <v>313</v>
      </c>
      <c r="FB274" t="s">
        <v>313</v>
      </c>
      <c r="FC274">
        <v>5012.4960000000001</v>
      </c>
      <c r="FD274" t="s">
        <v>335</v>
      </c>
      <c r="FG274" t="s">
        <v>313</v>
      </c>
      <c r="FH274">
        <v>1120.7619999999999</v>
      </c>
      <c r="FI274" t="s">
        <v>328</v>
      </c>
      <c r="FL274" t="s">
        <v>313</v>
      </c>
      <c r="FM274">
        <v>4552.335</v>
      </c>
      <c r="FN274" t="s">
        <v>328</v>
      </c>
      <c r="FQ274" t="s">
        <v>313</v>
      </c>
      <c r="FR274">
        <v>3999.9090000000001</v>
      </c>
      <c r="FS274" t="s">
        <v>306</v>
      </c>
      <c r="FV274" t="s">
        <v>313</v>
      </c>
      <c r="FW274">
        <v>40.194000000000003</v>
      </c>
      <c r="FX274" t="s">
        <v>328</v>
      </c>
      <c r="GA274" t="s">
        <v>313</v>
      </c>
      <c r="GB274">
        <v>266.96300000000002</v>
      </c>
      <c r="GC274" t="s">
        <v>336</v>
      </c>
      <c r="GF274" t="s">
        <v>313</v>
      </c>
      <c r="GG274">
        <v>10441.714</v>
      </c>
      <c r="GH274" t="s">
        <v>328</v>
      </c>
      <c r="GK274" t="s">
        <v>313</v>
      </c>
      <c r="GL274">
        <v>430.86799999999999</v>
      </c>
      <c r="GM274" t="s">
        <v>337</v>
      </c>
      <c r="GP274" t="s">
        <v>313</v>
      </c>
      <c r="GQ274">
        <v>5518.2560000000003</v>
      </c>
      <c r="GR274" t="s">
        <v>338</v>
      </c>
      <c r="GU274" t="s">
        <v>313</v>
      </c>
      <c r="GV274">
        <v>0</v>
      </c>
      <c r="GW274" t="s">
        <v>313</v>
      </c>
      <c r="GX274">
        <v>6.0999999999999999E-2</v>
      </c>
      <c r="GY274">
        <v>191.03399999999999</v>
      </c>
      <c r="GZ274" t="s">
        <v>313</v>
      </c>
      <c r="HA274">
        <v>19865.616999999998</v>
      </c>
      <c r="HB274" t="s">
        <v>339</v>
      </c>
      <c r="HE274" t="s">
        <v>313</v>
      </c>
      <c r="HF274">
        <v>3476.1970000000001</v>
      </c>
      <c r="HG274" t="s">
        <v>328</v>
      </c>
      <c r="HJ274" t="s">
        <v>313</v>
      </c>
      <c r="HK274">
        <v>5750.72</v>
      </c>
      <c r="HL274" t="s">
        <v>328</v>
      </c>
      <c r="HO274" t="s">
        <v>313</v>
      </c>
      <c r="HP274">
        <v>577.44000000000005</v>
      </c>
      <c r="HQ274" t="s">
        <v>328</v>
      </c>
      <c r="HT274" t="s">
        <v>313</v>
      </c>
      <c r="HU274">
        <v>10044.179</v>
      </c>
      <c r="HV274" t="s">
        <v>340</v>
      </c>
      <c r="HY274" t="s">
        <v>313</v>
      </c>
      <c r="HZ274">
        <v>837.89</v>
      </c>
      <c r="IA274" t="s">
        <v>327</v>
      </c>
      <c r="ID274" t="s">
        <v>313</v>
      </c>
      <c r="IE274">
        <v>0</v>
      </c>
      <c r="IF274" t="s">
        <v>306</v>
      </c>
      <c r="IG274">
        <v>100</v>
      </c>
      <c r="IH274">
        <v>312427.38</v>
      </c>
      <c r="II274" t="s">
        <v>306</v>
      </c>
      <c r="IJ274">
        <v>222.911</v>
      </c>
      <c r="IK274" t="s">
        <v>2332</v>
      </c>
      <c r="IN274" t="s">
        <v>313</v>
      </c>
    </row>
    <row r="275" spans="1:248">
      <c r="A275">
        <v>276</v>
      </c>
      <c r="B275" t="s">
        <v>2063</v>
      </c>
      <c r="C275" t="s">
        <v>2064</v>
      </c>
      <c r="D275" t="s">
        <v>1197</v>
      </c>
      <c r="E275" t="s">
        <v>690</v>
      </c>
      <c r="F275" t="s">
        <v>2065</v>
      </c>
      <c r="G275" t="s">
        <v>311</v>
      </c>
      <c r="H275" t="s">
        <v>1121</v>
      </c>
      <c r="I275" t="s">
        <v>313</v>
      </c>
      <c r="J275" t="s">
        <v>313</v>
      </c>
      <c r="K275" t="s">
        <v>313</v>
      </c>
      <c r="L275" t="s">
        <v>313</v>
      </c>
      <c r="M275">
        <v>273</v>
      </c>
      <c r="N275">
        <v>7541.6989999999996</v>
      </c>
      <c r="O275" t="s">
        <v>314</v>
      </c>
      <c r="R275" t="s">
        <v>313</v>
      </c>
      <c r="S275">
        <v>2806.7040000000002</v>
      </c>
      <c r="T275" t="s">
        <v>315</v>
      </c>
      <c r="W275" t="s">
        <v>313</v>
      </c>
      <c r="X275">
        <v>714.47699999999998</v>
      </c>
      <c r="Y275" t="s">
        <v>316</v>
      </c>
      <c r="AB275" t="s">
        <v>313</v>
      </c>
      <c r="AC275">
        <v>2099.701</v>
      </c>
      <c r="AD275" t="s">
        <v>317</v>
      </c>
      <c r="AG275" t="s">
        <v>313</v>
      </c>
      <c r="AH275">
        <v>333.22300000000001</v>
      </c>
      <c r="AI275" t="s">
        <v>318</v>
      </c>
      <c r="AL275" t="s">
        <v>313</v>
      </c>
      <c r="AM275">
        <v>0</v>
      </c>
      <c r="AN275" t="s">
        <v>319</v>
      </c>
      <c r="AO275">
        <v>100</v>
      </c>
      <c r="AP275">
        <v>1580.43</v>
      </c>
      <c r="AQ275" t="s">
        <v>319</v>
      </c>
      <c r="AR275">
        <v>215.54599999999999</v>
      </c>
      <c r="AS275" t="s">
        <v>402</v>
      </c>
      <c r="AV275" t="s">
        <v>313</v>
      </c>
      <c r="AW275">
        <v>1495.1030000000001</v>
      </c>
      <c r="AX275" t="s">
        <v>341</v>
      </c>
      <c r="BA275" t="s">
        <v>313</v>
      </c>
      <c r="BB275">
        <v>860.46299999999997</v>
      </c>
      <c r="BC275" t="s">
        <v>322</v>
      </c>
      <c r="BF275" t="s">
        <v>313</v>
      </c>
      <c r="BG275">
        <v>38.700000000000003</v>
      </c>
      <c r="BH275" t="s">
        <v>2066</v>
      </c>
      <c r="BK275" t="s">
        <v>313</v>
      </c>
      <c r="BL275">
        <v>372.99099999999999</v>
      </c>
      <c r="BM275" t="s">
        <v>441</v>
      </c>
      <c r="BP275" t="s">
        <v>313</v>
      </c>
      <c r="BQ275">
        <v>253.03899999999999</v>
      </c>
      <c r="BR275" t="s">
        <v>374</v>
      </c>
      <c r="BU275" t="s">
        <v>313</v>
      </c>
      <c r="BV275">
        <v>9.7910000000000004</v>
      </c>
      <c r="BW275" t="s">
        <v>938</v>
      </c>
      <c r="BZ275" t="s">
        <v>313</v>
      </c>
      <c r="CA275">
        <v>55.085000000000001</v>
      </c>
      <c r="CB275" t="s">
        <v>426</v>
      </c>
      <c r="CE275" t="s">
        <v>313</v>
      </c>
      <c r="CF275">
        <v>859.20699999999999</v>
      </c>
      <c r="CG275" t="s">
        <v>328</v>
      </c>
      <c r="CJ275" t="s">
        <v>313</v>
      </c>
      <c r="CK275">
        <v>495.64100000000002</v>
      </c>
      <c r="CL275" t="s">
        <v>328</v>
      </c>
      <c r="CO275" t="s">
        <v>313</v>
      </c>
      <c r="CP275">
        <v>5.0860000000000003</v>
      </c>
      <c r="CQ275" t="s">
        <v>501</v>
      </c>
      <c r="CT275" t="s">
        <v>313</v>
      </c>
      <c r="CU275">
        <v>509.94600000000003</v>
      </c>
      <c r="CV275" t="s">
        <v>313</v>
      </c>
      <c r="CY275" t="s">
        <v>313</v>
      </c>
      <c r="CZ275">
        <v>0</v>
      </c>
      <c r="DA275" t="s">
        <v>313</v>
      </c>
      <c r="DB275">
        <v>100</v>
      </c>
      <c r="DC275">
        <v>1580.43</v>
      </c>
      <c r="DD275" t="s">
        <v>313</v>
      </c>
      <c r="DE275">
        <v>2074.692</v>
      </c>
      <c r="DF275" t="s">
        <v>330</v>
      </c>
      <c r="DI275" t="s">
        <v>313</v>
      </c>
      <c r="DJ275">
        <v>253.44300000000001</v>
      </c>
      <c r="DK275" t="s">
        <v>341</v>
      </c>
      <c r="DN275" t="s">
        <v>313</v>
      </c>
      <c r="DO275">
        <v>1755.7860000000001</v>
      </c>
      <c r="DP275" t="s">
        <v>321</v>
      </c>
      <c r="DS275" t="s">
        <v>313</v>
      </c>
      <c r="DT275">
        <v>25.167000000000002</v>
      </c>
      <c r="DU275" t="s">
        <v>332</v>
      </c>
      <c r="DX275" t="s">
        <v>313</v>
      </c>
      <c r="DY275">
        <v>544.74800000000005</v>
      </c>
      <c r="DZ275" t="s">
        <v>328</v>
      </c>
      <c r="EC275" t="s">
        <v>313</v>
      </c>
      <c r="ED275">
        <v>4822.4369999999999</v>
      </c>
      <c r="EE275" t="s">
        <v>306</v>
      </c>
      <c r="EH275" t="s">
        <v>313</v>
      </c>
      <c r="EI275">
        <v>71.682000000000002</v>
      </c>
      <c r="EJ275" t="s">
        <v>333</v>
      </c>
      <c r="EM275" t="s">
        <v>313</v>
      </c>
      <c r="EN275">
        <v>3985.2689999999998</v>
      </c>
      <c r="EO275" t="s">
        <v>494</v>
      </c>
      <c r="ER275" t="s">
        <v>313</v>
      </c>
      <c r="ES275">
        <v>31.785</v>
      </c>
      <c r="ET275" t="s">
        <v>313</v>
      </c>
      <c r="EW275" t="s">
        <v>313</v>
      </c>
      <c r="EX275">
        <v>371.04</v>
      </c>
      <c r="EY275" t="s">
        <v>313</v>
      </c>
      <c r="FB275" t="s">
        <v>313</v>
      </c>
      <c r="FC275">
        <v>4517.4390000000003</v>
      </c>
      <c r="FD275" t="s">
        <v>335</v>
      </c>
      <c r="FG275" t="s">
        <v>313</v>
      </c>
      <c r="FH275">
        <v>3957.7840000000001</v>
      </c>
      <c r="FI275" t="s">
        <v>328</v>
      </c>
      <c r="FL275" t="s">
        <v>313</v>
      </c>
      <c r="FM275">
        <v>99.551000000000002</v>
      </c>
      <c r="FN275" t="s">
        <v>328</v>
      </c>
      <c r="FQ275" t="s">
        <v>313</v>
      </c>
      <c r="FR275">
        <v>2159.384</v>
      </c>
      <c r="FS275" t="s">
        <v>341</v>
      </c>
      <c r="FV275" t="s">
        <v>313</v>
      </c>
      <c r="FW275">
        <v>26.948</v>
      </c>
      <c r="FX275" t="s">
        <v>328</v>
      </c>
      <c r="GA275" t="s">
        <v>313</v>
      </c>
      <c r="GB275">
        <v>758.83699999999999</v>
      </c>
      <c r="GC275" t="s">
        <v>395</v>
      </c>
      <c r="GF275" t="s">
        <v>313</v>
      </c>
      <c r="GG275">
        <v>7143.5029999999997</v>
      </c>
      <c r="GH275" t="s">
        <v>328</v>
      </c>
      <c r="GK275" t="s">
        <v>313</v>
      </c>
      <c r="GL275">
        <v>1436.0820000000001</v>
      </c>
      <c r="GM275" t="s">
        <v>337</v>
      </c>
      <c r="GP275" t="s">
        <v>313</v>
      </c>
      <c r="GQ275">
        <v>251.554</v>
      </c>
      <c r="GR275" t="s">
        <v>502</v>
      </c>
      <c r="GU275" t="s">
        <v>313</v>
      </c>
      <c r="GV275">
        <v>13.502000000000001</v>
      </c>
      <c r="GW275" t="s">
        <v>313</v>
      </c>
      <c r="GZ275" t="s">
        <v>313</v>
      </c>
      <c r="HA275">
        <v>16004.788</v>
      </c>
      <c r="HB275" t="s">
        <v>339</v>
      </c>
      <c r="HE275" t="s">
        <v>313</v>
      </c>
      <c r="HF275">
        <v>402</v>
      </c>
      <c r="HG275" t="s">
        <v>328</v>
      </c>
      <c r="HJ275" t="s">
        <v>313</v>
      </c>
      <c r="HK275">
        <v>407.71</v>
      </c>
      <c r="HL275" t="s">
        <v>328</v>
      </c>
      <c r="HO275" t="s">
        <v>313</v>
      </c>
      <c r="HP275">
        <v>1004.665</v>
      </c>
      <c r="HQ275" t="s">
        <v>328</v>
      </c>
      <c r="HT275" t="s">
        <v>313</v>
      </c>
      <c r="HU275">
        <v>15706.984</v>
      </c>
      <c r="HV275" t="s">
        <v>340</v>
      </c>
      <c r="HY275" t="s">
        <v>313</v>
      </c>
      <c r="HZ275">
        <v>859.20299999999997</v>
      </c>
      <c r="IA275" t="s">
        <v>327</v>
      </c>
      <c r="ID275" t="s">
        <v>313</v>
      </c>
      <c r="IE275">
        <v>32.790999999999997</v>
      </c>
      <c r="IF275" t="s">
        <v>306</v>
      </c>
      <c r="II275" t="s">
        <v>313</v>
      </c>
      <c r="IJ275">
        <v>167.04499999999999</v>
      </c>
      <c r="IK275" t="s">
        <v>2332</v>
      </c>
      <c r="IN275" t="s">
        <v>313</v>
      </c>
    </row>
    <row r="276" spans="1:248">
      <c r="A276">
        <v>269</v>
      </c>
      <c r="B276" t="s">
        <v>2067</v>
      </c>
      <c r="C276" t="s">
        <v>2068</v>
      </c>
      <c r="D276" t="s">
        <v>2069</v>
      </c>
      <c r="E276" t="s">
        <v>2070</v>
      </c>
      <c r="F276" t="s">
        <v>2071</v>
      </c>
      <c r="G276" t="s">
        <v>476</v>
      </c>
      <c r="H276" t="s">
        <v>1662</v>
      </c>
      <c r="I276" t="s">
        <v>313</v>
      </c>
      <c r="J276" t="s">
        <v>313</v>
      </c>
      <c r="K276" t="s">
        <v>346</v>
      </c>
      <c r="L276" t="s">
        <v>346</v>
      </c>
      <c r="M276">
        <v>274</v>
      </c>
      <c r="N276">
        <v>4468.8620000000001</v>
      </c>
      <c r="O276" t="s">
        <v>314</v>
      </c>
      <c r="R276" t="s">
        <v>313</v>
      </c>
      <c r="S276">
        <v>5345.1109999999999</v>
      </c>
      <c r="T276" t="s">
        <v>360</v>
      </c>
      <c r="W276" t="s">
        <v>313</v>
      </c>
      <c r="X276">
        <v>0</v>
      </c>
      <c r="Y276" t="s">
        <v>316</v>
      </c>
      <c r="Z276">
        <v>100</v>
      </c>
      <c r="AA276">
        <v>2434019.3190000001</v>
      </c>
      <c r="AB276" t="s">
        <v>316</v>
      </c>
      <c r="AC276">
        <v>5078.393</v>
      </c>
      <c r="AD276" t="s">
        <v>317</v>
      </c>
      <c r="AG276" t="s">
        <v>313</v>
      </c>
      <c r="AH276">
        <v>1545.2919999999999</v>
      </c>
      <c r="AI276" t="s">
        <v>318</v>
      </c>
      <c r="AL276" t="s">
        <v>313</v>
      </c>
      <c r="AM276">
        <v>751.60500000000002</v>
      </c>
      <c r="AN276" t="s">
        <v>372</v>
      </c>
      <c r="AQ276" t="s">
        <v>313</v>
      </c>
      <c r="AR276">
        <v>2786.3939999999998</v>
      </c>
      <c r="AS276" t="s">
        <v>320</v>
      </c>
      <c r="AV276" t="s">
        <v>313</v>
      </c>
      <c r="AW276">
        <v>3549.6840000000002</v>
      </c>
      <c r="AX276" t="s">
        <v>321</v>
      </c>
      <c r="BA276" t="s">
        <v>313</v>
      </c>
      <c r="BB276">
        <v>0</v>
      </c>
      <c r="BC276" t="s">
        <v>322</v>
      </c>
      <c r="BD276">
        <v>1.266</v>
      </c>
      <c r="BE276">
        <v>30810.873</v>
      </c>
      <c r="BF276" t="s">
        <v>322</v>
      </c>
      <c r="BG276">
        <v>4.2939999999999996</v>
      </c>
      <c r="BH276" t="s">
        <v>1310</v>
      </c>
      <c r="BK276" t="s">
        <v>313</v>
      </c>
      <c r="BL276">
        <v>969.96</v>
      </c>
      <c r="BM276" t="s">
        <v>324</v>
      </c>
      <c r="BP276" t="s">
        <v>313</v>
      </c>
      <c r="BQ276">
        <v>5995.5619999999999</v>
      </c>
      <c r="BR276" t="s">
        <v>374</v>
      </c>
      <c r="BU276" t="s">
        <v>313</v>
      </c>
      <c r="BV276">
        <v>4938.1239999999998</v>
      </c>
      <c r="BW276" t="s">
        <v>326</v>
      </c>
      <c r="BZ276" t="s">
        <v>313</v>
      </c>
      <c r="CA276">
        <v>473.61799999999999</v>
      </c>
      <c r="CB276" t="s">
        <v>327</v>
      </c>
      <c r="CE276" t="s">
        <v>313</v>
      </c>
      <c r="CF276">
        <v>0</v>
      </c>
      <c r="CG276" t="s">
        <v>328</v>
      </c>
      <c r="CH276">
        <v>1.2849999999999999</v>
      </c>
      <c r="CI276">
        <v>31279.241999999998</v>
      </c>
      <c r="CJ276" t="s">
        <v>328</v>
      </c>
      <c r="CK276">
        <v>4997.8940000000002</v>
      </c>
      <c r="CL276" t="s">
        <v>328</v>
      </c>
      <c r="CO276" t="s">
        <v>313</v>
      </c>
      <c r="CP276">
        <v>831.79</v>
      </c>
      <c r="CQ276" t="s">
        <v>329</v>
      </c>
      <c r="CT276" t="s">
        <v>313</v>
      </c>
      <c r="CU276">
        <v>1170.434</v>
      </c>
      <c r="CV276" t="s">
        <v>313</v>
      </c>
      <c r="CY276" t="s">
        <v>313</v>
      </c>
      <c r="CZ276">
        <v>4656.05</v>
      </c>
      <c r="DA276" t="s">
        <v>313</v>
      </c>
      <c r="DD276" t="s">
        <v>313</v>
      </c>
      <c r="DE276">
        <v>37.116999999999997</v>
      </c>
      <c r="DF276" t="s">
        <v>347</v>
      </c>
      <c r="DI276" t="s">
        <v>313</v>
      </c>
      <c r="DJ276">
        <v>6069.6329999999998</v>
      </c>
      <c r="DK276" t="s">
        <v>306</v>
      </c>
      <c r="DN276" t="s">
        <v>313</v>
      </c>
      <c r="DO276">
        <v>0</v>
      </c>
      <c r="DP276" t="s">
        <v>375</v>
      </c>
      <c r="DQ276">
        <v>10.551</v>
      </c>
      <c r="DR276">
        <v>256813.16699999999</v>
      </c>
      <c r="DS276" t="s">
        <v>375</v>
      </c>
      <c r="DT276">
        <v>0</v>
      </c>
      <c r="DU276" t="s">
        <v>332</v>
      </c>
      <c r="DV276">
        <v>3.5000000000000003E-2</v>
      </c>
      <c r="DW276">
        <v>851.88400000000001</v>
      </c>
      <c r="DX276" t="s">
        <v>1172</v>
      </c>
      <c r="DY276">
        <v>4642.1809999999996</v>
      </c>
      <c r="DZ276" t="s">
        <v>328</v>
      </c>
      <c r="EC276" t="s">
        <v>313</v>
      </c>
      <c r="ED276">
        <v>0</v>
      </c>
      <c r="EE276" t="s">
        <v>306</v>
      </c>
      <c r="EF276">
        <v>99.935000000000002</v>
      </c>
      <c r="EG276">
        <v>2432444.855</v>
      </c>
      <c r="EH276" t="s">
        <v>306</v>
      </c>
      <c r="EI276">
        <v>0</v>
      </c>
      <c r="EJ276" t="s">
        <v>333</v>
      </c>
      <c r="EK276">
        <v>0</v>
      </c>
      <c r="EL276">
        <v>0</v>
      </c>
      <c r="EM276" t="s">
        <v>333</v>
      </c>
      <c r="EN276">
        <v>4970.7110000000002</v>
      </c>
      <c r="EO276" t="s">
        <v>1573</v>
      </c>
      <c r="ER276" t="s">
        <v>313</v>
      </c>
      <c r="ES276">
        <v>5273.3810000000003</v>
      </c>
      <c r="ET276" t="s">
        <v>313</v>
      </c>
      <c r="EW276" t="s">
        <v>313</v>
      </c>
      <c r="EX276">
        <v>6118.9049999999997</v>
      </c>
      <c r="EY276" t="s">
        <v>313</v>
      </c>
      <c r="FB276" t="s">
        <v>313</v>
      </c>
      <c r="FC276">
        <v>3483.9</v>
      </c>
      <c r="FD276" t="s">
        <v>376</v>
      </c>
      <c r="FG276" t="s">
        <v>313</v>
      </c>
      <c r="FH276">
        <v>2633.0529999999999</v>
      </c>
      <c r="FI276" t="s">
        <v>328</v>
      </c>
      <c r="FL276" t="s">
        <v>313</v>
      </c>
      <c r="FM276">
        <v>5684.7309999999998</v>
      </c>
      <c r="FN276" t="s">
        <v>328</v>
      </c>
      <c r="FQ276" t="s">
        <v>313</v>
      </c>
      <c r="FR276">
        <v>5596.85</v>
      </c>
      <c r="FS276" t="s">
        <v>306</v>
      </c>
      <c r="FV276" t="s">
        <v>313</v>
      </c>
      <c r="FW276">
        <v>1165.857</v>
      </c>
      <c r="FX276" t="s">
        <v>328</v>
      </c>
      <c r="GA276" t="s">
        <v>313</v>
      </c>
      <c r="GB276">
        <v>1220.213</v>
      </c>
      <c r="GC276" t="s">
        <v>336</v>
      </c>
      <c r="GF276" t="s">
        <v>313</v>
      </c>
      <c r="GG276">
        <v>9249.0720000000001</v>
      </c>
      <c r="GH276" t="s">
        <v>328</v>
      </c>
      <c r="GK276" t="s">
        <v>313</v>
      </c>
      <c r="GL276">
        <v>474.05700000000002</v>
      </c>
      <c r="GM276" t="s">
        <v>337</v>
      </c>
      <c r="GP276" t="s">
        <v>313</v>
      </c>
      <c r="GQ276">
        <v>6055.4780000000001</v>
      </c>
      <c r="GR276" t="s">
        <v>502</v>
      </c>
      <c r="GU276" t="s">
        <v>313</v>
      </c>
      <c r="GV276">
        <v>584.29700000000003</v>
      </c>
      <c r="GW276" t="s">
        <v>313</v>
      </c>
      <c r="GZ276" t="s">
        <v>313</v>
      </c>
      <c r="HA276">
        <v>21359.005000000001</v>
      </c>
      <c r="HB276" t="s">
        <v>339</v>
      </c>
      <c r="HE276" t="s">
        <v>313</v>
      </c>
      <c r="HF276">
        <v>2271.7950000000001</v>
      </c>
      <c r="HG276" t="s">
        <v>328</v>
      </c>
      <c r="HJ276" t="s">
        <v>313</v>
      </c>
      <c r="HK276">
        <v>6220.4539999999997</v>
      </c>
      <c r="HL276" t="s">
        <v>328</v>
      </c>
      <c r="HO276" t="s">
        <v>313</v>
      </c>
      <c r="HP276">
        <v>177.74199999999999</v>
      </c>
      <c r="HQ276" t="s">
        <v>328</v>
      </c>
      <c r="HT276" t="s">
        <v>313</v>
      </c>
      <c r="HU276">
        <v>8092.1180000000004</v>
      </c>
      <c r="HV276" t="s">
        <v>340</v>
      </c>
      <c r="HY276" t="s">
        <v>313</v>
      </c>
      <c r="HZ276">
        <v>786.37400000000002</v>
      </c>
      <c r="IA276" t="s">
        <v>327</v>
      </c>
      <c r="ID276" t="s">
        <v>313</v>
      </c>
      <c r="IE276">
        <v>13.222</v>
      </c>
      <c r="IF276" t="s">
        <v>306</v>
      </c>
      <c r="II276" t="s">
        <v>313</v>
      </c>
      <c r="IJ276">
        <v>0</v>
      </c>
      <c r="IK276" t="s">
        <v>2332</v>
      </c>
      <c r="IL276">
        <v>4.0389999999999997</v>
      </c>
      <c r="IM276">
        <v>98313.452999999994</v>
      </c>
      <c r="IN276" t="s">
        <v>2332</v>
      </c>
    </row>
    <row r="277" spans="1:248">
      <c r="A277">
        <v>272</v>
      </c>
      <c r="B277" t="s">
        <v>2072</v>
      </c>
      <c r="C277" t="s">
        <v>2073</v>
      </c>
      <c r="D277" t="s">
        <v>2074</v>
      </c>
      <c r="E277" t="s">
        <v>2075</v>
      </c>
      <c r="F277" t="s">
        <v>2076</v>
      </c>
      <c r="G277" t="s">
        <v>522</v>
      </c>
      <c r="H277" t="s">
        <v>1799</v>
      </c>
      <c r="I277" t="s">
        <v>313</v>
      </c>
      <c r="J277" t="s">
        <v>313</v>
      </c>
      <c r="K277" t="s">
        <v>346</v>
      </c>
      <c r="L277" t="s">
        <v>313</v>
      </c>
      <c r="M277">
        <v>275</v>
      </c>
      <c r="N277">
        <v>4527.5550000000003</v>
      </c>
      <c r="O277" t="s">
        <v>314</v>
      </c>
      <c r="R277" t="s">
        <v>313</v>
      </c>
      <c r="S277">
        <v>5740.4210000000003</v>
      </c>
      <c r="T277" t="s">
        <v>315</v>
      </c>
      <c r="W277" t="s">
        <v>313</v>
      </c>
      <c r="X277">
        <v>0</v>
      </c>
      <c r="Y277" t="s">
        <v>316</v>
      </c>
      <c r="Z277">
        <v>100</v>
      </c>
      <c r="AA277">
        <v>15480.906999999999</v>
      </c>
      <c r="AB277" t="s">
        <v>316</v>
      </c>
      <c r="AC277">
        <v>1154.345</v>
      </c>
      <c r="AD277" t="s">
        <v>317</v>
      </c>
      <c r="AG277" t="s">
        <v>313</v>
      </c>
      <c r="AH277">
        <v>322.178</v>
      </c>
      <c r="AI277" t="s">
        <v>318</v>
      </c>
      <c r="AL277" t="s">
        <v>313</v>
      </c>
      <c r="AM277">
        <v>1109.307</v>
      </c>
      <c r="AN277" t="s">
        <v>319</v>
      </c>
      <c r="AQ277" t="s">
        <v>313</v>
      </c>
      <c r="AR277">
        <v>2125.6480000000001</v>
      </c>
      <c r="AS277" t="s">
        <v>320</v>
      </c>
      <c r="AV277" t="s">
        <v>313</v>
      </c>
      <c r="AW277">
        <v>808.11599999999999</v>
      </c>
      <c r="AX277" t="s">
        <v>321</v>
      </c>
      <c r="BA277" t="s">
        <v>313</v>
      </c>
      <c r="BB277">
        <v>322.096</v>
      </c>
      <c r="BC277" t="s">
        <v>390</v>
      </c>
      <c r="BF277" t="s">
        <v>313</v>
      </c>
      <c r="BG277">
        <v>957.37400000000002</v>
      </c>
      <c r="BH277" t="s">
        <v>382</v>
      </c>
      <c r="BK277" t="s">
        <v>313</v>
      </c>
      <c r="BL277">
        <v>2560.1109999999999</v>
      </c>
      <c r="BM277" t="s">
        <v>392</v>
      </c>
      <c r="BP277" t="s">
        <v>313</v>
      </c>
      <c r="BQ277">
        <v>3090.192</v>
      </c>
      <c r="BR277" t="s">
        <v>325</v>
      </c>
      <c r="BU277" t="s">
        <v>313</v>
      </c>
      <c r="BV277">
        <v>1109.5999999999999</v>
      </c>
      <c r="BW277" t="s">
        <v>326</v>
      </c>
      <c r="BZ277" t="s">
        <v>313</v>
      </c>
      <c r="CA277">
        <v>622.76800000000003</v>
      </c>
      <c r="CB277" t="s">
        <v>327</v>
      </c>
      <c r="CE277" t="s">
        <v>313</v>
      </c>
      <c r="CF277">
        <v>276.85000000000002</v>
      </c>
      <c r="CG277" t="s">
        <v>328</v>
      </c>
      <c r="CJ277" t="s">
        <v>313</v>
      </c>
      <c r="CK277">
        <v>2436.748</v>
      </c>
      <c r="CL277" t="s">
        <v>328</v>
      </c>
      <c r="CO277" t="s">
        <v>313</v>
      </c>
      <c r="CP277">
        <v>1457.008</v>
      </c>
      <c r="CQ277" t="s">
        <v>383</v>
      </c>
      <c r="CT277" t="s">
        <v>313</v>
      </c>
      <c r="CU277">
        <v>1071.6980000000001</v>
      </c>
      <c r="CV277" t="s">
        <v>313</v>
      </c>
      <c r="CY277" t="s">
        <v>313</v>
      </c>
      <c r="CZ277">
        <v>888.68600000000004</v>
      </c>
      <c r="DA277" t="s">
        <v>313</v>
      </c>
      <c r="DD277" t="s">
        <v>313</v>
      </c>
      <c r="DE277">
        <v>622.73900000000003</v>
      </c>
      <c r="DF277" t="s">
        <v>330</v>
      </c>
      <c r="DI277" t="s">
        <v>313</v>
      </c>
      <c r="DJ277">
        <v>3229.3690000000001</v>
      </c>
      <c r="DK277" t="s">
        <v>306</v>
      </c>
      <c r="DN277" t="s">
        <v>313</v>
      </c>
      <c r="DO277">
        <v>1393.297</v>
      </c>
      <c r="DP277" t="s">
        <v>331</v>
      </c>
      <c r="DS277" t="s">
        <v>313</v>
      </c>
      <c r="DT277">
        <v>0</v>
      </c>
      <c r="DU277" t="s">
        <v>332</v>
      </c>
      <c r="DV277">
        <v>100</v>
      </c>
      <c r="DW277">
        <v>15480.906999999999</v>
      </c>
      <c r="DX277" t="s">
        <v>332</v>
      </c>
      <c r="DY277">
        <v>997.625</v>
      </c>
      <c r="DZ277" t="s">
        <v>328</v>
      </c>
      <c r="EC277" t="s">
        <v>313</v>
      </c>
      <c r="ED277">
        <v>1619.6189999999999</v>
      </c>
      <c r="EE277" t="s">
        <v>306</v>
      </c>
      <c r="EH277" t="s">
        <v>313</v>
      </c>
      <c r="EI277">
        <v>177.75700000000001</v>
      </c>
      <c r="EJ277" t="s">
        <v>333</v>
      </c>
      <c r="EM277" t="s">
        <v>313</v>
      </c>
      <c r="EN277">
        <v>3144.989</v>
      </c>
      <c r="EO277" t="s">
        <v>334</v>
      </c>
      <c r="ER277" t="s">
        <v>313</v>
      </c>
      <c r="ES277">
        <v>1950.046</v>
      </c>
      <c r="ET277" t="s">
        <v>313</v>
      </c>
      <c r="EW277" t="s">
        <v>313</v>
      </c>
      <c r="EX277">
        <v>3474.5129999999999</v>
      </c>
      <c r="EY277" t="s">
        <v>313</v>
      </c>
      <c r="FB277" t="s">
        <v>313</v>
      </c>
      <c r="FC277">
        <v>3795.0059999999999</v>
      </c>
      <c r="FD277" t="s">
        <v>335</v>
      </c>
      <c r="FG277" t="s">
        <v>313</v>
      </c>
      <c r="FH277">
        <v>954.57100000000003</v>
      </c>
      <c r="FI277" t="s">
        <v>328</v>
      </c>
      <c r="FL277" t="s">
        <v>313</v>
      </c>
      <c r="FM277">
        <v>1995.85</v>
      </c>
      <c r="FN277" t="s">
        <v>328</v>
      </c>
      <c r="FQ277" t="s">
        <v>313</v>
      </c>
      <c r="FR277">
        <v>1722.27</v>
      </c>
      <c r="FS277" t="s">
        <v>306</v>
      </c>
      <c r="FV277" t="s">
        <v>313</v>
      </c>
      <c r="FW277">
        <v>1255.4839999999999</v>
      </c>
      <c r="FX277" t="s">
        <v>328</v>
      </c>
      <c r="GA277" t="s">
        <v>313</v>
      </c>
      <c r="GB277">
        <v>2606.0120000000002</v>
      </c>
      <c r="GC277" t="s">
        <v>395</v>
      </c>
      <c r="GF277" t="s">
        <v>313</v>
      </c>
      <c r="GG277">
        <v>9537.6370000000006</v>
      </c>
      <c r="GH277" t="s">
        <v>328</v>
      </c>
      <c r="GK277" t="s">
        <v>313</v>
      </c>
      <c r="GL277">
        <v>622.6</v>
      </c>
      <c r="GM277" t="s">
        <v>337</v>
      </c>
      <c r="GP277" t="s">
        <v>313</v>
      </c>
      <c r="GQ277">
        <v>3139.569</v>
      </c>
      <c r="GR277" t="s">
        <v>338</v>
      </c>
      <c r="GU277" t="s">
        <v>313</v>
      </c>
      <c r="GV277">
        <v>1058.047</v>
      </c>
      <c r="GW277" t="s">
        <v>313</v>
      </c>
      <c r="GZ277" t="s">
        <v>313</v>
      </c>
      <c r="HA277">
        <v>17450.937999999998</v>
      </c>
      <c r="HB277" t="s">
        <v>339</v>
      </c>
      <c r="HE277" t="s">
        <v>313</v>
      </c>
      <c r="HF277">
        <v>3286.59</v>
      </c>
      <c r="HG277" t="s">
        <v>328</v>
      </c>
      <c r="HJ277" t="s">
        <v>313</v>
      </c>
      <c r="HK277">
        <v>3394.4740000000002</v>
      </c>
      <c r="HL277" t="s">
        <v>328</v>
      </c>
      <c r="HO277" t="s">
        <v>313</v>
      </c>
      <c r="HP277">
        <v>0</v>
      </c>
      <c r="HQ277" t="s">
        <v>328</v>
      </c>
      <c r="HR277">
        <v>100</v>
      </c>
      <c r="HS277">
        <v>15480.906999999999</v>
      </c>
      <c r="HT277" t="s">
        <v>328</v>
      </c>
      <c r="HU277">
        <v>13169.174999999999</v>
      </c>
      <c r="HV277" t="s">
        <v>340</v>
      </c>
      <c r="HY277" t="s">
        <v>313</v>
      </c>
      <c r="HZ277">
        <v>470.11599999999999</v>
      </c>
      <c r="IA277" t="s">
        <v>327</v>
      </c>
      <c r="ID277" t="s">
        <v>313</v>
      </c>
      <c r="IE277">
        <v>0</v>
      </c>
      <c r="IF277" t="s">
        <v>306</v>
      </c>
      <c r="IG277">
        <v>100</v>
      </c>
      <c r="IH277">
        <v>15480.906999999999</v>
      </c>
      <c r="II277" t="s">
        <v>306</v>
      </c>
      <c r="IJ277">
        <v>260.92200000000003</v>
      </c>
      <c r="IK277" t="s">
        <v>2332</v>
      </c>
      <c r="IN277" t="s">
        <v>313</v>
      </c>
    </row>
    <row r="278" spans="1:248">
      <c r="A278">
        <v>273</v>
      </c>
      <c r="B278" t="s">
        <v>2077</v>
      </c>
      <c r="C278" t="s">
        <v>2078</v>
      </c>
      <c r="D278" t="s">
        <v>2079</v>
      </c>
      <c r="E278" t="s">
        <v>2080</v>
      </c>
      <c r="F278" t="s">
        <v>2081</v>
      </c>
      <c r="G278" t="s">
        <v>1572</v>
      </c>
      <c r="H278" t="s">
        <v>1805</v>
      </c>
      <c r="I278" t="s">
        <v>313</v>
      </c>
      <c r="J278" t="s">
        <v>313</v>
      </c>
      <c r="K278" t="s">
        <v>346</v>
      </c>
      <c r="L278" t="s">
        <v>346</v>
      </c>
      <c r="M278">
        <v>276</v>
      </c>
      <c r="N278">
        <v>5684.241</v>
      </c>
      <c r="O278" t="s">
        <v>314</v>
      </c>
      <c r="R278" t="s">
        <v>313</v>
      </c>
      <c r="S278">
        <v>6617.3819999999996</v>
      </c>
      <c r="T278" t="s">
        <v>315</v>
      </c>
      <c r="W278" t="s">
        <v>313</v>
      </c>
      <c r="X278">
        <v>0</v>
      </c>
      <c r="Y278" t="s">
        <v>316</v>
      </c>
      <c r="Z278">
        <v>100</v>
      </c>
      <c r="AA278">
        <v>645940.48499999999</v>
      </c>
      <c r="AB278" t="s">
        <v>316</v>
      </c>
      <c r="AC278">
        <v>4604.2160000000003</v>
      </c>
      <c r="AD278" t="s">
        <v>317</v>
      </c>
      <c r="AG278" t="s">
        <v>313</v>
      </c>
      <c r="AH278">
        <v>838.12599999999998</v>
      </c>
      <c r="AI278" t="s">
        <v>318</v>
      </c>
      <c r="AL278" t="s">
        <v>313</v>
      </c>
      <c r="AM278">
        <v>1098.655</v>
      </c>
      <c r="AN278" t="s">
        <v>372</v>
      </c>
      <c r="AQ278" t="s">
        <v>313</v>
      </c>
      <c r="AR278">
        <v>3726.11</v>
      </c>
      <c r="AS278" t="s">
        <v>320</v>
      </c>
      <c r="AV278" t="s">
        <v>313</v>
      </c>
      <c r="AW278">
        <v>3589.665</v>
      </c>
      <c r="AX278" t="s">
        <v>321</v>
      </c>
      <c r="BA278" t="s">
        <v>313</v>
      </c>
      <c r="BB278">
        <v>0</v>
      </c>
      <c r="BC278" t="s">
        <v>322</v>
      </c>
      <c r="BD278">
        <v>21.030999999999999</v>
      </c>
      <c r="BE278">
        <v>135845.353</v>
      </c>
      <c r="BF278" t="s">
        <v>322</v>
      </c>
      <c r="BG278">
        <v>78.930999999999997</v>
      </c>
      <c r="BH278" t="s">
        <v>2082</v>
      </c>
      <c r="BK278" t="s">
        <v>313</v>
      </c>
      <c r="BL278">
        <v>1905.2460000000001</v>
      </c>
      <c r="BM278" t="s">
        <v>324</v>
      </c>
      <c r="BP278" t="s">
        <v>313</v>
      </c>
      <c r="BQ278">
        <v>5308.5929999999998</v>
      </c>
      <c r="BR278" t="s">
        <v>374</v>
      </c>
      <c r="BU278" t="s">
        <v>313</v>
      </c>
      <c r="BV278">
        <v>4417.9660000000003</v>
      </c>
      <c r="BW278" t="s">
        <v>326</v>
      </c>
      <c r="BZ278" t="s">
        <v>313</v>
      </c>
      <c r="CA278">
        <v>12.183</v>
      </c>
      <c r="CB278" t="s">
        <v>327</v>
      </c>
      <c r="CE278" t="s">
        <v>313</v>
      </c>
      <c r="CF278">
        <v>0</v>
      </c>
      <c r="CG278" t="s">
        <v>328</v>
      </c>
      <c r="CH278">
        <v>21.042999999999999</v>
      </c>
      <c r="CI278">
        <v>135922.92199999999</v>
      </c>
      <c r="CJ278" t="s">
        <v>328</v>
      </c>
      <c r="CK278">
        <v>4287.6390000000001</v>
      </c>
      <c r="CL278" t="s">
        <v>328</v>
      </c>
      <c r="CO278" t="s">
        <v>313</v>
      </c>
      <c r="CP278">
        <v>1438.547</v>
      </c>
      <c r="CQ278" t="s">
        <v>329</v>
      </c>
      <c r="CT278" t="s">
        <v>313</v>
      </c>
      <c r="CU278">
        <v>1899.2829999999999</v>
      </c>
      <c r="CV278" t="s">
        <v>313</v>
      </c>
      <c r="CY278" t="s">
        <v>313</v>
      </c>
      <c r="CZ278">
        <v>4128.5559999999996</v>
      </c>
      <c r="DA278" t="s">
        <v>313</v>
      </c>
      <c r="DD278" t="s">
        <v>313</v>
      </c>
      <c r="DE278">
        <v>0</v>
      </c>
      <c r="DF278" t="s">
        <v>347</v>
      </c>
      <c r="DG278">
        <v>20.803999999999998</v>
      </c>
      <c r="DH278">
        <v>134382.82399999999</v>
      </c>
      <c r="DI278" t="s">
        <v>347</v>
      </c>
      <c r="DJ278">
        <v>5378.5370000000003</v>
      </c>
      <c r="DK278" t="s">
        <v>306</v>
      </c>
      <c r="DN278" t="s">
        <v>313</v>
      </c>
      <c r="DO278">
        <v>0</v>
      </c>
      <c r="DP278" t="s">
        <v>375</v>
      </c>
      <c r="DQ278">
        <v>2.4710000000000001</v>
      </c>
      <c r="DR278">
        <v>15960.98</v>
      </c>
      <c r="DS278" t="s">
        <v>375</v>
      </c>
      <c r="DT278">
        <v>0</v>
      </c>
      <c r="DU278" t="s">
        <v>332</v>
      </c>
      <c r="DV278">
        <v>8.7999999999999995E-2</v>
      </c>
      <c r="DW278">
        <v>566.64599999999996</v>
      </c>
      <c r="DX278" t="s">
        <v>1172</v>
      </c>
      <c r="DY278">
        <v>4074.4290000000001</v>
      </c>
      <c r="DZ278" t="s">
        <v>328</v>
      </c>
      <c r="EC278" t="s">
        <v>313</v>
      </c>
      <c r="ED278">
        <v>36.057000000000002</v>
      </c>
      <c r="EE278" t="s">
        <v>306</v>
      </c>
      <c r="EH278" t="s">
        <v>313</v>
      </c>
      <c r="EI278">
        <v>192.268</v>
      </c>
      <c r="EJ278" t="s">
        <v>364</v>
      </c>
      <c r="EM278" t="s">
        <v>313</v>
      </c>
      <c r="EN278">
        <v>4258.9809999999998</v>
      </c>
      <c r="EO278" t="s">
        <v>1573</v>
      </c>
      <c r="ER278" t="s">
        <v>313</v>
      </c>
      <c r="ES278">
        <v>4680.9880000000003</v>
      </c>
      <c r="ET278" t="s">
        <v>313</v>
      </c>
      <c r="EW278" t="s">
        <v>313</v>
      </c>
      <c r="EX278">
        <v>5414.8680000000004</v>
      </c>
      <c r="EY278" t="s">
        <v>313</v>
      </c>
      <c r="FB278" t="s">
        <v>313</v>
      </c>
      <c r="FC278">
        <v>3036.6869999999999</v>
      </c>
      <c r="FD278" t="s">
        <v>376</v>
      </c>
      <c r="FG278" t="s">
        <v>313</v>
      </c>
      <c r="FH278">
        <v>2456.4870000000001</v>
      </c>
      <c r="FI278" t="s">
        <v>328</v>
      </c>
      <c r="FL278" t="s">
        <v>313</v>
      </c>
      <c r="FM278">
        <v>4987.8969999999999</v>
      </c>
      <c r="FN278" t="s">
        <v>328</v>
      </c>
      <c r="FQ278" t="s">
        <v>313</v>
      </c>
      <c r="FR278">
        <v>5256.5209999999997</v>
      </c>
      <c r="FS278" t="s">
        <v>306</v>
      </c>
      <c r="FV278" t="s">
        <v>313</v>
      </c>
      <c r="FW278">
        <v>1039.163</v>
      </c>
      <c r="FX278" t="s">
        <v>328</v>
      </c>
      <c r="GA278" t="s">
        <v>313</v>
      </c>
      <c r="GB278">
        <v>2084.6370000000002</v>
      </c>
      <c r="GC278" t="s">
        <v>336</v>
      </c>
      <c r="GF278" t="s">
        <v>313</v>
      </c>
      <c r="GG278">
        <v>8569.8989999999994</v>
      </c>
      <c r="GH278" t="s">
        <v>328</v>
      </c>
      <c r="GK278" t="s">
        <v>313</v>
      </c>
      <c r="GL278">
        <v>20.460999999999999</v>
      </c>
      <c r="GM278" t="s">
        <v>337</v>
      </c>
      <c r="GP278" t="s">
        <v>313</v>
      </c>
      <c r="GQ278">
        <v>5357.4790000000003</v>
      </c>
      <c r="GR278" t="s">
        <v>502</v>
      </c>
      <c r="GU278" t="s">
        <v>313</v>
      </c>
      <c r="GV278">
        <v>979.66300000000001</v>
      </c>
      <c r="GW278" t="s">
        <v>313</v>
      </c>
      <c r="GZ278" t="s">
        <v>313</v>
      </c>
      <c r="HA278">
        <v>20788.864000000001</v>
      </c>
      <c r="HB278" t="s">
        <v>339</v>
      </c>
      <c r="HE278" t="s">
        <v>313</v>
      </c>
      <c r="HF278">
        <v>1761.6110000000001</v>
      </c>
      <c r="HG278" t="s">
        <v>328</v>
      </c>
      <c r="HJ278" t="s">
        <v>313</v>
      </c>
      <c r="HK278">
        <v>5522.9690000000001</v>
      </c>
      <c r="HL278" t="s">
        <v>328</v>
      </c>
      <c r="HO278" t="s">
        <v>313</v>
      </c>
      <c r="HP278">
        <v>0</v>
      </c>
      <c r="HQ278" t="s">
        <v>328</v>
      </c>
      <c r="HR278">
        <v>68.622</v>
      </c>
      <c r="HS278">
        <v>443256.28200000001</v>
      </c>
      <c r="HT278" t="s">
        <v>328</v>
      </c>
      <c r="HU278">
        <v>9743.4429999999993</v>
      </c>
      <c r="HV278" t="s">
        <v>340</v>
      </c>
      <c r="HY278" t="s">
        <v>313</v>
      </c>
      <c r="HZ278">
        <v>530.68799999999999</v>
      </c>
      <c r="IA278" t="s">
        <v>327</v>
      </c>
      <c r="ID278" t="s">
        <v>313</v>
      </c>
      <c r="IE278">
        <v>15.259</v>
      </c>
      <c r="IF278" t="s">
        <v>306</v>
      </c>
      <c r="II278" t="s">
        <v>313</v>
      </c>
      <c r="IJ278">
        <v>0</v>
      </c>
      <c r="IK278" t="s">
        <v>2332</v>
      </c>
      <c r="IL278">
        <v>30.474</v>
      </c>
      <c r="IM278">
        <v>196846.36499999999</v>
      </c>
      <c r="IN278" t="s">
        <v>2332</v>
      </c>
    </row>
    <row r="279" spans="1:248">
      <c r="A279">
        <v>278</v>
      </c>
      <c r="B279" t="s">
        <v>2083</v>
      </c>
      <c r="C279" t="s">
        <v>2084</v>
      </c>
      <c r="D279" t="s">
        <v>2085</v>
      </c>
      <c r="E279" t="s">
        <v>2086</v>
      </c>
      <c r="F279" t="s">
        <v>2087</v>
      </c>
      <c r="G279" t="s">
        <v>313</v>
      </c>
      <c r="H279" t="s">
        <v>1817</v>
      </c>
      <c r="I279" t="s">
        <v>313</v>
      </c>
      <c r="J279" t="s">
        <v>313</v>
      </c>
      <c r="K279" t="s">
        <v>313</v>
      </c>
      <c r="L279" t="s">
        <v>313</v>
      </c>
      <c r="M279">
        <v>277</v>
      </c>
      <c r="N279">
        <v>9255.3359999999993</v>
      </c>
      <c r="O279" t="s">
        <v>314</v>
      </c>
      <c r="R279" t="s">
        <v>313</v>
      </c>
      <c r="S279">
        <v>1542.3879999999999</v>
      </c>
      <c r="T279" t="s">
        <v>315</v>
      </c>
      <c r="W279" t="s">
        <v>313</v>
      </c>
      <c r="X279">
        <v>491.69</v>
      </c>
      <c r="Y279" t="s">
        <v>316</v>
      </c>
      <c r="AB279" t="s">
        <v>313</v>
      </c>
      <c r="AC279">
        <v>3745.319</v>
      </c>
      <c r="AD279" t="s">
        <v>317</v>
      </c>
      <c r="AG279" t="s">
        <v>313</v>
      </c>
      <c r="AH279">
        <v>1140.9590000000001</v>
      </c>
      <c r="AI279" t="s">
        <v>525</v>
      </c>
      <c r="AL279" t="s">
        <v>313</v>
      </c>
      <c r="AM279">
        <v>0</v>
      </c>
      <c r="AN279" t="s">
        <v>319</v>
      </c>
      <c r="AO279">
        <v>100</v>
      </c>
      <c r="AP279">
        <v>244.49100000000001</v>
      </c>
      <c r="AQ279" t="s">
        <v>319</v>
      </c>
      <c r="AR279">
        <v>516.66200000000003</v>
      </c>
      <c r="AS279" t="s">
        <v>526</v>
      </c>
      <c r="AV279" t="s">
        <v>313</v>
      </c>
      <c r="AW279">
        <v>2510.9679999999998</v>
      </c>
      <c r="AX279" t="s">
        <v>306</v>
      </c>
      <c r="BA279" t="s">
        <v>313</v>
      </c>
      <c r="BB279">
        <v>784.87599999999998</v>
      </c>
      <c r="BC279" t="s">
        <v>322</v>
      </c>
      <c r="BF279" t="s">
        <v>313</v>
      </c>
      <c r="BG279">
        <v>96.522999999999996</v>
      </c>
      <c r="BH279" t="s">
        <v>639</v>
      </c>
      <c r="BK279" t="s">
        <v>313</v>
      </c>
      <c r="BL279">
        <v>1522.1959999999999</v>
      </c>
      <c r="BM279" t="s">
        <v>449</v>
      </c>
      <c r="BP279" t="s">
        <v>313</v>
      </c>
      <c r="BQ279">
        <v>1834.703</v>
      </c>
      <c r="BR279" t="s">
        <v>374</v>
      </c>
      <c r="BU279" t="s">
        <v>313</v>
      </c>
      <c r="BV279">
        <v>1360.9359999999999</v>
      </c>
      <c r="BW279" t="s">
        <v>509</v>
      </c>
      <c r="BZ279" t="s">
        <v>313</v>
      </c>
      <c r="CA279">
        <v>831.43</v>
      </c>
      <c r="CB279" t="s">
        <v>584</v>
      </c>
      <c r="CE279" t="s">
        <v>313</v>
      </c>
      <c r="CF279">
        <v>249.47499999999999</v>
      </c>
      <c r="CG279" t="s">
        <v>328</v>
      </c>
      <c r="CJ279" t="s">
        <v>313</v>
      </c>
      <c r="CK279">
        <v>2266.4830000000002</v>
      </c>
      <c r="CL279" t="s">
        <v>328</v>
      </c>
      <c r="CO279" t="s">
        <v>313</v>
      </c>
      <c r="CP279">
        <v>582.745</v>
      </c>
      <c r="CQ279" t="s">
        <v>593</v>
      </c>
      <c r="CT279" t="s">
        <v>313</v>
      </c>
      <c r="CU279">
        <v>1303.077</v>
      </c>
      <c r="CV279" t="s">
        <v>313</v>
      </c>
      <c r="CY279" t="s">
        <v>313</v>
      </c>
      <c r="CZ279">
        <v>1358.606</v>
      </c>
      <c r="DA279" t="s">
        <v>313</v>
      </c>
      <c r="DD279" t="s">
        <v>313</v>
      </c>
      <c r="DE279">
        <v>543.79999999999995</v>
      </c>
      <c r="DF279" t="s">
        <v>347</v>
      </c>
      <c r="DI279" t="s">
        <v>313</v>
      </c>
      <c r="DJ279">
        <v>1746.288</v>
      </c>
      <c r="DK279" t="s">
        <v>341</v>
      </c>
      <c r="DN279" t="s">
        <v>313</v>
      </c>
      <c r="DO279">
        <v>920.625</v>
      </c>
      <c r="DP279" t="s">
        <v>418</v>
      </c>
      <c r="DS279" t="s">
        <v>313</v>
      </c>
      <c r="DT279">
        <v>5.4349999999999996</v>
      </c>
      <c r="DU279" t="s">
        <v>332</v>
      </c>
      <c r="DX279" t="s">
        <v>313</v>
      </c>
      <c r="DY279">
        <v>1630.32</v>
      </c>
      <c r="DZ279" t="s">
        <v>328</v>
      </c>
      <c r="EC279" t="s">
        <v>313</v>
      </c>
      <c r="ED279">
        <v>6785.5889999999999</v>
      </c>
      <c r="EE279" t="s">
        <v>306</v>
      </c>
      <c r="EH279" t="s">
        <v>313</v>
      </c>
      <c r="EI279">
        <v>877.32399999999996</v>
      </c>
      <c r="EJ279" t="s">
        <v>333</v>
      </c>
      <c r="EM279" t="s">
        <v>313</v>
      </c>
      <c r="EN279">
        <v>4056.0540000000001</v>
      </c>
      <c r="EO279" t="s">
        <v>394</v>
      </c>
      <c r="ER279" t="s">
        <v>313</v>
      </c>
      <c r="ES279">
        <v>331.19400000000002</v>
      </c>
      <c r="ET279" t="s">
        <v>313</v>
      </c>
      <c r="EW279" t="s">
        <v>313</v>
      </c>
      <c r="EX279">
        <v>1599.865</v>
      </c>
      <c r="EY279" t="s">
        <v>313</v>
      </c>
      <c r="FB279" t="s">
        <v>313</v>
      </c>
      <c r="FC279">
        <v>4575.9080000000004</v>
      </c>
      <c r="FD279" t="s">
        <v>335</v>
      </c>
      <c r="FG279" t="s">
        <v>313</v>
      </c>
      <c r="FH279">
        <v>5993.7910000000002</v>
      </c>
      <c r="FI279" t="s">
        <v>328</v>
      </c>
      <c r="FL279" t="s">
        <v>313</v>
      </c>
      <c r="FM279">
        <v>657.86800000000005</v>
      </c>
      <c r="FN279" t="s">
        <v>328</v>
      </c>
      <c r="FQ279" t="s">
        <v>313</v>
      </c>
      <c r="FR279">
        <v>1242.646</v>
      </c>
      <c r="FS279" t="s">
        <v>341</v>
      </c>
      <c r="FV279" t="s">
        <v>313</v>
      </c>
      <c r="FW279">
        <v>579.24300000000005</v>
      </c>
      <c r="FX279" t="s">
        <v>328</v>
      </c>
      <c r="GA279" t="s">
        <v>313</v>
      </c>
      <c r="GB279">
        <v>2341.6709999999998</v>
      </c>
      <c r="GC279" t="s">
        <v>529</v>
      </c>
      <c r="GF279" t="s">
        <v>313</v>
      </c>
      <c r="GG279">
        <v>6587.3639999999996</v>
      </c>
      <c r="GH279" t="s">
        <v>328</v>
      </c>
      <c r="GK279" t="s">
        <v>313</v>
      </c>
      <c r="GL279">
        <v>1274.4100000000001</v>
      </c>
      <c r="GM279" t="s">
        <v>416</v>
      </c>
      <c r="GP279" t="s">
        <v>313</v>
      </c>
      <c r="GQ279">
        <v>1538.9159999999999</v>
      </c>
      <c r="GR279" t="s">
        <v>530</v>
      </c>
      <c r="GU279" t="s">
        <v>313</v>
      </c>
      <c r="GV279">
        <v>0</v>
      </c>
      <c r="GW279" t="s">
        <v>313</v>
      </c>
      <c r="GX279">
        <v>100</v>
      </c>
      <c r="GY279">
        <v>244.49</v>
      </c>
      <c r="GZ279" t="s">
        <v>313</v>
      </c>
      <c r="HA279">
        <v>14656.315000000001</v>
      </c>
      <c r="HB279" t="s">
        <v>339</v>
      </c>
      <c r="HE279" t="s">
        <v>313</v>
      </c>
      <c r="HF279">
        <v>1392.2560000000001</v>
      </c>
      <c r="HG279" t="s">
        <v>328</v>
      </c>
      <c r="HJ279" t="s">
        <v>313</v>
      </c>
      <c r="HK279">
        <v>1429.4880000000001</v>
      </c>
      <c r="HL279" t="s">
        <v>328</v>
      </c>
      <c r="HO279" t="s">
        <v>313</v>
      </c>
      <c r="HP279">
        <v>1213.652</v>
      </c>
      <c r="HQ279" t="s">
        <v>328</v>
      </c>
      <c r="HT279" t="s">
        <v>313</v>
      </c>
      <c r="HU279">
        <v>17735.62</v>
      </c>
      <c r="HV279" t="s">
        <v>340</v>
      </c>
      <c r="HY279" t="s">
        <v>313</v>
      </c>
      <c r="HZ279">
        <v>2922</v>
      </c>
      <c r="IA279" t="s">
        <v>327</v>
      </c>
      <c r="ID279" t="s">
        <v>313</v>
      </c>
      <c r="IE279">
        <v>2018.759</v>
      </c>
      <c r="IF279" t="s">
        <v>306</v>
      </c>
      <c r="II279" t="s">
        <v>313</v>
      </c>
      <c r="IJ279">
        <v>367.33499999999998</v>
      </c>
      <c r="IK279" t="s">
        <v>2332</v>
      </c>
      <c r="IN279" t="s">
        <v>313</v>
      </c>
    </row>
    <row r="280" spans="1:248">
      <c r="A280">
        <v>279</v>
      </c>
      <c r="B280" t="s">
        <v>2088</v>
      </c>
      <c r="C280" t="s">
        <v>2089</v>
      </c>
      <c r="D280" t="s">
        <v>1341</v>
      </c>
      <c r="E280" t="s">
        <v>2090</v>
      </c>
      <c r="F280" t="s">
        <v>2091</v>
      </c>
      <c r="G280" t="s">
        <v>313</v>
      </c>
      <c r="H280" t="s">
        <v>1634</v>
      </c>
      <c r="I280" t="s">
        <v>313</v>
      </c>
      <c r="J280" t="s">
        <v>313</v>
      </c>
      <c r="K280" t="s">
        <v>313</v>
      </c>
      <c r="L280" t="s">
        <v>313</v>
      </c>
      <c r="M280">
        <v>278</v>
      </c>
      <c r="N280">
        <v>5451.8379999999997</v>
      </c>
      <c r="O280" t="s">
        <v>314</v>
      </c>
      <c r="R280" t="s">
        <v>313</v>
      </c>
      <c r="S280">
        <v>4880.8410000000003</v>
      </c>
      <c r="T280" t="s">
        <v>315</v>
      </c>
      <c r="W280" t="s">
        <v>313</v>
      </c>
      <c r="X280">
        <v>419.99900000000002</v>
      </c>
      <c r="Y280" t="s">
        <v>316</v>
      </c>
      <c r="AB280" t="s">
        <v>313</v>
      </c>
      <c r="AC280">
        <v>156.56299999999999</v>
      </c>
      <c r="AD280" t="s">
        <v>317</v>
      </c>
      <c r="AG280" t="s">
        <v>313</v>
      </c>
      <c r="AH280">
        <v>0</v>
      </c>
      <c r="AI280" t="s">
        <v>318</v>
      </c>
      <c r="AJ280">
        <v>100</v>
      </c>
      <c r="AK280">
        <v>3558.424</v>
      </c>
      <c r="AL280" t="s">
        <v>318</v>
      </c>
      <c r="AM280">
        <v>32.889000000000003</v>
      </c>
      <c r="AN280" t="s">
        <v>319</v>
      </c>
      <c r="AQ280" t="s">
        <v>313</v>
      </c>
      <c r="AR280">
        <v>1974.7460000000001</v>
      </c>
      <c r="AS280" t="s">
        <v>320</v>
      </c>
      <c r="AV280" t="s">
        <v>313</v>
      </c>
      <c r="AW280">
        <v>292.87299999999999</v>
      </c>
      <c r="AX280" t="s">
        <v>354</v>
      </c>
      <c r="BA280" t="s">
        <v>313</v>
      </c>
      <c r="BB280">
        <v>274.03800000000001</v>
      </c>
      <c r="BC280" t="s">
        <v>322</v>
      </c>
      <c r="BF280" t="s">
        <v>313</v>
      </c>
      <c r="BG280">
        <v>25.158000000000001</v>
      </c>
      <c r="BH280" t="s">
        <v>391</v>
      </c>
      <c r="BK280" t="s">
        <v>313</v>
      </c>
      <c r="BL280">
        <v>1439.6489999999999</v>
      </c>
      <c r="BM280" t="s">
        <v>392</v>
      </c>
      <c r="BP280" t="s">
        <v>313</v>
      </c>
      <c r="BQ280">
        <v>1980.511</v>
      </c>
      <c r="BR280" t="s">
        <v>325</v>
      </c>
      <c r="BU280" t="s">
        <v>313</v>
      </c>
      <c r="BV280">
        <v>20.805</v>
      </c>
      <c r="BW280" t="s">
        <v>326</v>
      </c>
      <c r="BZ280" t="s">
        <v>313</v>
      </c>
      <c r="CA280">
        <v>738.56</v>
      </c>
      <c r="CB280" t="s">
        <v>393</v>
      </c>
      <c r="CE280" t="s">
        <v>313</v>
      </c>
      <c r="CF280">
        <v>185.678</v>
      </c>
      <c r="CG280" t="s">
        <v>328</v>
      </c>
      <c r="CJ280" t="s">
        <v>313</v>
      </c>
      <c r="CK280">
        <v>1383.127</v>
      </c>
      <c r="CL280" t="s">
        <v>328</v>
      </c>
      <c r="CO280" t="s">
        <v>313</v>
      </c>
      <c r="CP280">
        <v>185.64</v>
      </c>
      <c r="CQ280" t="s">
        <v>383</v>
      </c>
      <c r="CT280" t="s">
        <v>313</v>
      </c>
      <c r="CU280">
        <v>20.204999999999998</v>
      </c>
      <c r="CV280" t="s">
        <v>313</v>
      </c>
      <c r="CY280" t="s">
        <v>313</v>
      </c>
      <c r="CZ280">
        <v>17.776</v>
      </c>
      <c r="DA280" t="s">
        <v>313</v>
      </c>
      <c r="DD280" t="s">
        <v>313</v>
      </c>
      <c r="DE280">
        <v>355.815</v>
      </c>
      <c r="DF280" t="s">
        <v>330</v>
      </c>
      <c r="DI280" t="s">
        <v>313</v>
      </c>
      <c r="DJ280">
        <v>2140.0749999999998</v>
      </c>
      <c r="DK280" t="s">
        <v>306</v>
      </c>
      <c r="DN280" t="s">
        <v>313</v>
      </c>
      <c r="DO280">
        <v>1522.902</v>
      </c>
      <c r="DP280" t="s">
        <v>321</v>
      </c>
      <c r="DS280" t="s">
        <v>313</v>
      </c>
      <c r="DT280">
        <v>129.916</v>
      </c>
      <c r="DU280" t="s">
        <v>332</v>
      </c>
      <c r="DX280" t="s">
        <v>313</v>
      </c>
      <c r="DY280">
        <v>188.03200000000001</v>
      </c>
      <c r="DZ280" t="s">
        <v>328</v>
      </c>
      <c r="EC280" t="s">
        <v>313</v>
      </c>
      <c r="ED280">
        <v>2876.8789999999999</v>
      </c>
      <c r="EE280" t="s">
        <v>306</v>
      </c>
      <c r="EH280" t="s">
        <v>313</v>
      </c>
      <c r="EI280">
        <v>47.347999999999999</v>
      </c>
      <c r="EJ280" t="s">
        <v>333</v>
      </c>
      <c r="EM280" t="s">
        <v>313</v>
      </c>
      <c r="EN280">
        <v>3608.6759999999999</v>
      </c>
      <c r="EO280" t="s">
        <v>394</v>
      </c>
      <c r="ER280" t="s">
        <v>313</v>
      </c>
      <c r="ES280">
        <v>680.81700000000001</v>
      </c>
      <c r="ET280" t="s">
        <v>313</v>
      </c>
      <c r="EW280" t="s">
        <v>313</v>
      </c>
      <c r="EX280">
        <v>2435.7310000000002</v>
      </c>
      <c r="EY280" t="s">
        <v>313</v>
      </c>
      <c r="FB280" t="s">
        <v>313</v>
      </c>
      <c r="FC280">
        <v>3307.3760000000002</v>
      </c>
      <c r="FD280" t="s">
        <v>335</v>
      </c>
      <c r="FG280" t="s">
        <v>313</v>
      </c>
      <c r="FH280">
        <v>2284.7750000000001</v>
      </c>
      <c r="FI280" t="s">
        <v>328</v>
      </c>
      <c r="FL280" t="s">
        <v>313</v>
      </c>
      <c r="FM280">
        <v>724.77099999999996</v>
      </c>
      <c r="FN280" t="s">
        <v>328</v>
      </c>
      <c r="FQ280" t="s">
        <v>313</v>
      </c>
      <c r="FR280">
        <v>1024.3309999999999</v>
      </c>
      <c r="FS280" t="s">
        <v>306</v>
      </c>
      <c r="FV280" t="s">
        <v>313</v>
      </c>
      <c r="FW280">
        <v>0</v>
      </c>
      <c r="FX280" t="s">
        <v>328</v>
      </c>
      <c r="FY280">
        <v>4.8000000000000001E-2</v>
      </c>
      <c r="FZ280">
        <v>1.6950000000000001</v>
      </c>
      <c r="GA280" t="s">
        <v>328</v>
      </c>
      <c r="GB280">
        <v>1440.0840000000001</v>
      </c>
      <c r="GC280" t="s">
        <v>395</v>
      </c>
      <c r="GF280" t="s">
        <v>313</v>
      </c>
      <c r="GG280">
        <v>9040.3209999999999</v>
      </c>
      <c r="GH280" t="s">
        <v>328</v>
      </c>
      <c r="GK280" t="s">
        <v>313</v>
      </c>
      <c r="GL280">
        <v>756.39700000000005</v>
      </c>
      <c r="GM280" t="s">
        <v>384</v>
      </c>
      <c r="GP280" t="s">
        <v>313</v>
      </c>
      <c r="GQ280">
        <v>1979.0740000000001</v>
      </c>
      <c r="GR280" t="s">
        <v>365</v>
      </c>
      <c r="GU280" t="s">
        <v>313</v>
      </c>
      <c r="GV280">
        <v>0</v>
      </c>
      <c r="GW280" t="s">
        <v>313</v>
      </c>
      <c r="GX280">
        <v>99.951999999999998</v>
      </c>
      <c r="GY280">
        <v>3556.7289999999998</v>
      </c>
      <c r="GZ280" t="s">
        <v>313</v>
      </c>
      <c r="HA280">
        <v>16339.638000000001</v>
      </c>
      <c r="HB280" t="s">
        <v>339</v>
      </c>
      <c r="HE280" t="s">
        <v>313</v>
      </c>
      <c r="HF280">
        <v>2171.2930000000001</v>
      </c>
      <c r="HG280" t="s">
        <v>328</v>
      </c>
      <c r="HJ280" t="s">
        <v>313</v>
      </c>
      <c r="HK280">
        <v>2283.7840000000001</v>
      </c>
      <c r="HL280" t="s">
        <v>328</v>
      </c>
      <c r="HO280" t="s">
        <v>313</v>
      </c>
      <c r="HP280">
        <v>127.33799999999999</v>
      </c>
      <c r="HQ280" t="s">
        <v>328</v>
      </c>
      <c r="HT280" t="s">
        <v>313</v>
      </c>
      <c r="HU280">
        <v>14491.68</v>
      </c>
      <c r="HV280" t="s">
        <v>340</v>
      </c>
      <c r="HY280" t="s">
        <v>313</v>
      </c>
      <c r="HZ280">
        <v>787.21199999999999</v>
      </c>
      <c r="IA280" t="s">
        <v>327</v>
      </c>
      <c r="ID280" t="s">
        <v>313</v>
      </c>
      <c r="IE280">
        <v>17.776</v>
      </c>
      <c r="IF280" t="s">
        <v>306</v>
      </c>
      <c r="II280" t="s">
        <v>313</v>
      </c>
      <c r="IJ280">
        <v>55.82</v>
      </c>
      <c r="IK280" t="s">
        <v>2332</v>
      </c>
      <c r="IN280" t="s">
        <v>313</v>
      </c>
    </row>
    <row r="281" spans="1:248">
      <c r="A281">
        <v>271</v>
      </c>
      <c r="B281" t="s">
        <v>2092</v>
      </c>
      <c r="C281" t="s">
        <v>2093</v>
      </c>
      <c r="D281" t="s">
        <v>2094</v>
      </c>
      <c r="E281" t="s">
        <v>2095</v>
      </c>
      <c r="F281" t="s">
        <v>2096</v>
      </c>
      <c r="G281" t="s">
        <v>522</v>
      </c>
      <c r="H281" t="s">
        <v>1794</v>
      </c>
      <c r="I281" t="s">
        <v>313</v>
      </c>
      <c r="J281" t="s">
        <v>313</v>
      </c>
      <c r="K281" t="s">
        <v>346</v>
      </c>
      <c r="L281" t="s">
        <v>313</v>
      </c>
      <c r="M281">
        <v>279</v>
      </c>
      <c r="N281">
        <v>10230.828</v>
      </c>
      <c r="O281" t="s">
        <v>314</v>
      </c>
      <c r="R281" t="s">
        <v>313</v>
      </c>
      <c r="S281">
        <v>115.80800000000001</v>
      </c>
      <c r="T281" t="s">
        <v>315</v>
      </c>
      <c r="W281" t="s">
        <v>313</v>
      </c>
      <c r="X281">
        <v>0</v>
      </c>
      <c r="Y281" t="s">
        <v>316</v>
      </c>
      <c r="Z281">
        <v>61.87</v>
      </c>
      <c r="AA281">
        <v>27011</v>
      </c>
      <c r="AB281" t="s">
        <v>316</v>
      </c>
      <c r="AC281">
        <v>4858.29</v>
      </c>
      <c r="AD281" t="s">
        <v>317</v>
      </c>
      <c r="AG281" t="s">
        <v>313</v>
      </c>
      <c r="AH281">
        <v>2629.8409999999999</v>
      </c>
      <c r="AI281" t="s">
        <v>318</v>
      </c>
      <c r="AL281" t="s">
        <v>313</v>
      </c>
      <c r="AM281">
        <v>0</v>
      </c>
      <c r="AN281" t="s">
        <v>319</v>
      </c>
      <c r="AO281">
        <v>38.130000000000003</v>
      </c>
      <c r="AP281">
        <v>16646.900000000001</v>
      </c>
      <c r="AQ281" t="s">
        <v>319</v>
      </c>
      <c r="AR281">
        <v>2346.203</v>
      </c>
      <c r="AS281" t="s">
        <v>402</v>
      </c>
      <c r="AV281" t="s">
        <v>313</v>
      </c>
      <c r="AW281">
        <v>22.838000000000001</v>
      </c>
      <c r="AX281" t="s">
        <v>306</v>
      </c>
      <c r="BA281" t="s">
        <v>313</v>
      </c>
      <c r="BB281">
        <v>494.62400000000002</v>
      </c>
      <c r="BC281" t="s">
        <v>322</v>
      </c>
      <c r="BF281" t="s">
        <v>313</v>
      </c>
      <c r="BG281">
        <v>180.036</v>
      </c>
      <c r="BH281" t="s">
        <v>576</v>
      </c>
      <c r="BK281" t="s">
        <v>313</v>
      </c>
      <c r="BL281">
        <v>694.83799999999997</v>
      </c>
      <c r="BM281" t="s">
        <v>540</v>
      </c>
      <c r="BP281" t="s">
        <v>313</v>
      </c>
      <c r="BQ281">
        <v>2841.8319999999999</v>
      </c>
      <c r="BR281" t="s">
        <v>374</v>
      </c>
      <c r="BU281" t="s">
        <v>313</v>
      </c>
      <c r="BV281">
        <v>875.81700000000001</v>
      </c>
      <c r="BW281" t="s">
        <v>541</v>
      </c>
      <c r="BZ281" t="s">
        <v>313</v>
      </c>
      <c r="CA281">
        <v>2252.6320000000001</v>
      </c>
      <c r="CB281" t="s">
        <v>542</v>
      </c>
      <c r="CE281" t="s">
        <v>313</v>
      </c>
      <c r="CF281">
        <v>494.36900000000003</v>
      </c>
      <c r="CG281" t="s">
        <v>328</v>
      </c>
      <c r="CJ281" t="s">
        <v>313</v>
      </c>
      <c r="CK281">
        <v>527.48199999999997</v>
      </c>
      <c r="CL281" t="s">
        <v>328</v>
      </c>
      <c r="CO281" t="s">
        <v>313</v>
      </c>
      <c r="CP281">
        <v>37.445</v>
      </c>
      <c r="CQ281" t="s">
        <v>576</v>
      </c>
      <c r="CT281" t="s">
        <v>313</v>
      </c>
      <c r="CU281">
        <v>1508.645</v>
      </c>
      <c r="CV281" t="s">
        <v>313</v>
      </c>
      <c r="CY281" t="s">
        <v>313</v>
      </c>
      <c r="CZ281">
        <v>2478.846</v>
      </c>
      <c r="DA281" t="s">
        <v>313</v>
      </c>
      <c r="DD281" t="s">
        <v>313</v>
      </c>
      <c r="DE281">
        <v>96.328000000000003</v>
      </c>
      <c r="DF281" t="s">
        <v>347</v>
      </c>
      <c r="DI281" t="s">
        <v>313</v>
      </c>
      <c r="DJ281">
        <v>2712.8240000000001</v>
      </c>
      <c r="DK281" t="s">
        <v>341</v>
      </c>
      <c r="DN281" t="s">
        <v>313</v>
      </c>
      <c r="DO281">
        <v>0</v>
      </c>
      <c r="DP281" t="s">
        <v>418</v>
      </c>
      <c r="DQ281">
        <v>74.379000000000005</v>
      </c>
      <c r="DR281">
        <v>32472.469000000001</v>
      </c>
      <c r="DS281" t="s">
        <v>418</v>
      </c>
      <c r="DT281">
        <v>0</v>
      </c>
      <c r="DU281" t="s">
        <v>332</v>
      </c>
      <c r="DV281">
        <v>100</v>
      </c>
      <c r="DW281">
        <v>43657.9</v>
      </c>
      <c r="DX281" t="s">
        <v>332</v>
      </c>
      <c r="DY281">
        <v>1894.972</v>
      </c>
      <c r="DZ281" t="s">
        <v>328</v>
      </c>
      <c r="EC281" t="s">
        <v>313</v>
      </c>
      <c r="ED281">
        <v>6867.6490000000003</v>
      </c>
      <c r="EE281" t="s">
        <v>306</v>
      </c>
      <c r="EH281" t="s">
        <v>313</v>
      </c>
      <c r="EI281">
        <v>119.155</v>
      </c>
      <c r="EJ281" t="s">
        <v>333</v>
      </c>
      <c r="EM281" t="s">
        <v>313</v>
      </c>
      <c r="EN281">
        <v>1812.3820000000001</v>
      </c>
      <c r="EO281" t="s">
        <v>494</v>
      </c>
      <c r="ER281" t="s">
        <v>313</v>
      </c>
      <c r="ES281">
        <v>2062.509</v>
      </c>
      <c r="ET281" t="s">
        <v>313</v>
      </c>
      <c r="EW281" t="s">
        <v>313</v>
      </c>
      <c r="EX281">
        <v>2383.5120000000002</v>
      </c>
      <c r="EY281" t="s">
        <v>313</v>
      </c>
      <c r="FB281" t="s">
        <v>313</v>
      </c>
      <c r="FC281">
        <v>6121.8019999999997</v>
      </c>
      <c r="FD281" t="s">
        <v>376</v>
      </c>
      <c r="FG281" t="s">
        <v>313</v>
      </c>
      <c r="FH281">
        <v>6211.2330000000002</v>
      </c>
      <c r="FI281" t="s">
        <v>328</v>
      </c>
      <c r="FL281" t="s">
        <v>313</v>
      </c>
      <c r="FM281">
        <v>10.54</v>
      </c>
      <c r="FN281" t="s">
        <v>328</v>
      </c>
      <c r="FQ281" t="s">
        <v>313</v>
      </c>
      <c r="FR281">
        <v>2697.973</v>
      </c>
      <c r="FS281" t="s">
        <v>349</v>
      </c>
      <c r="FV281" t="s">
        <v>313</v>
      </c>
      <c r="FW281">
        <v>616.33000000000004</v>
      </c>
      <c r="FX281" t="s">
        <v>328</v>
      </c>
      <c r="GA281" t="s">
        <v>313</v>
      </c>
      <c r="GB281">
        <v>908.803</v>
      </c>
      <c r="GC281" t="s">
        <v>529</v>
      </c>
      <c r="GF281" t="s">
        <v>313</v>
      </c>
      <c r="GG281">
        <v>4207.1809999999996</v>
      </c>
      <c r="GH281" t="s">
        <v>328</v>
      </c>
      <c r="GK281" t="s">
        <v>313</v>
      </c>
      <c r="GL281">
        <v>3229.8809999999999</v>
      </c>
      <c r="GM281" t="s">
        <v>337</v>
      </c>
      <c r="GP281" t="s">
        <v>313</v>
      </c>
      <c r="GQ281">
        <v>2491.634</v>
      </c>
      <c r="GR281" t="s">
        <v>530</v>
      </c>
      <c r="GU281" t="s">
        <v>313</v>
      </c>
      <c r="GV281">
        <v>19.097000000000001</v>
      </c>
      <c r="GW281" t="s">
        <v>313</v>
      </c>
      <c r="GZ281" t="s">
        <v>313</v>
      </c>
      <c r="HA281">
        <v>16605.949000000001</v>
      </c>
      <c r="HB281" t="s">
        <v>339</v>
      </c>
      <c r="HE281" t="s">
        <v>313</v>
      </c>
      <c r="HF281">
        <v>2722.6460000000002</v>
      </c>
      <c r="HG281" t="s">
        <v>328</v>
      </c>
      <c r="HJ281" t="s">
        <v>313</v>
      </c>
      <c r="HK281">
        <v>2524.578</v>
      </c>
      <c r="HL281" t="s">
        <v>328</v>
      </c>
      <c r="HO281" t="s">
        <v>313</v>
      </c>
      <c r="HP281">
        <v>722.56399999999996</v>
      </c>
      <c r="HQ281" t="s">
        <v>328</v>
      </c>
      <c r="HT281" t="s">
        <v>313</v>
      </c>
      <c r="HU281">
        <v>16990.866999999998</v>
      </c>
      <c r="HV281" t="s">
        <v>340</v>
      </c>
      <c r="HY281" t="s">
        <v>313</v>
      </c>
      <c r="HZ281">
        <v>3417.864</v>
      </c>
      <c r="IA281" t="s">
        <v>327</v>
      </c>
      <c r="ID281" t="s">
        <v>313</v>
      </c>
      <c r="IE281">
        <v>2638.4520000000002</v>
      </c>
      <c r="IF281" t="s">
        <v>306</v>
      </c>
      <c r="II281" t="s">
        <v>313</v>
      </c>
      <c r="IJ281">
        <v>0</v>
      </c>
      <c r="IK281" t="s">
        <v>2332</v>
      </c>
      <c r="IL281">
        <v>0</v>
      </c>
      <c r="IM281">
        <v>2.4E-2</v>
      </c>
      <c r="IN281" t="s">
        <v>2332</v>
      </c>
    </row>
    <row r="282" spans="1:248">
      <c r="A282">
        <v>277</v>
      </c>
      <c r="B282" t="s">
        <v>2097</v>
      </c>
      <c r="C282" t="s">
        <v>2098</v>
      </c>
      <c r="D282" t="s">
        <v>2099</v>
      </c>
      <c r="E282" t="s">
        <v>2100</v>
      </c>
      <c r="F282" t="s">
        <v>2101</v>
      </c>
      <c r="G282" t="s">
        <v>476</v>
      </c>
      <c r="H282" t="s">
        <v>1810</v>
      </c>
      <c r="I282" t="s">
        <v>313</v>
      </c>
      <c r="J282" t="s">
        <v>313</v>
      </c>
      <c r="K282" t="s">
        <v>313</v>
      </c>
      <c r="L282" t="s">
        <v>313</v>
      </c>
      <c r="M282">
        <v>280</v>
      </c>
      <c r="N282">
        <v>7455.0209999999997</v>
      </c>
      <c r="O282" t="s">
        <v>314</v>
      </c>
      <c r="R282" t="s">
        <v>313</v>
      </c>
      <c r="S282">
        <v>2967.7249999999999</v>
      </c>
      <c r="T282" t="s">
        <v>315</v>
      </c>
      <c r="W282" t="s">
        <v>313</v>
      </c>
      <c r="X282">
        <v>288.87400000000002</v>
      </c>
      <c r="Y282" t="s">
        <v>316</v>
      </c>
      <c r="AB282" t="s">
        <v>313</v>
      </c>
      <c r="AC282">
        <v>1944.018</v>
      </c>
      <c r="AD282" t="s">
        <v>317</v>
      </c>
      <c r="AG282" t="s">
        <v>313</v>
      </c>
      <c r="AH282">
        <v>731.22900000000004</v>
      </c>
      <c r="AI282" t="s">
        <v>318</v>
      </c>
      <c r="AL282" t="s">
        <v>313</v>
      </c>
      <c r="AM282">
        <v>0</v>
      </c>
      <c r="AN282" t="s">
        <v>319</v>
      </c>
      <c r="AO282">
        <v>100</v>
      </c>
      <c r="AP282">
        <v>2208.3890000000001</v>
      </c>
      <c r="AQ282" t="s">
        <v>319</v>
      </c>
      <c r="AR282">
        <v>295.47699999999998</v>
      </c>
      <c r="AS282" t="s">
        <v>402</v>
      </c>
      <c r="AV282" t="s">
        <v>313</v>
      </c>
      <c r="AW282">
        <v>1592.0709999999999</v>
      </c>
      <c r="AX282" t="s">
        <v>354</v>
      </c>
      <c r="BA282" t="s">
        <v>313</v>
      </c>
      <c r="BB282">
        <v>1064.596</v>
      </c>
      <c r="BC282" t="s">
        <v>322</v>
      </c>
      <c r="BF282" t="s">
        <v>313</v>
      </c>
      <c r="BG282">
        <v>172.678</v>
      </c>
      <c r="BH282" t="s">
        <v>432</v>
      </c>
      <c r="BK282" t="s">
        <v>313</v>
      </c>
      <c r="BL282">
        <v>0</v>
      </c>
      <c r="BM282" t="s">
        <v>441</v>
      </c>
      <c r="BN282">
        <v>100</v>
      </c>
      <c r="BO282">
        <v>2208.38</v>
      </c>
      <c r="BP282" t="s">
        <v>441</v>
      </c>
      <c r="BQ282">
        <v>36.957000000000001</v>
      </c>
      <c r="BR282" t="s">
        <v>425</v>
      </c>
      <c r="BU282" t="s">
        <v>313</v>
      </c>
      <c r="BV282">
        <v>39.146999999999998</v>
      </c>
      <c r="BW282" t="s">
        <v>434</v>
      </c>
      <c r="BZ282" t="s">
        <v>313</v>
      </c>
      <c r="CA282">
        <v>0</v>
      </c>
      <c r="CB282" t="s">
        <v>426</v>
      </c>
      <c r="CE282" t="s">
        <v>313</v>
      </c>
      <c r="CF282">
        <v>910.61599999999999</v>
      </c>
      <c r="CG282" t="s">
        <v>328</v>
      </c>
      <c r="CJ282" t="s">
        <v>313</v>
      </c>
      <c r="CK282">
        <v>425.55799999999999</v>
      </c>
      <c r="CL282" t="s">
        <v>328</v>
      </c>
      <c r="CO282" t="s">
        <v>313</v>
      </c>
      <c r="CP282">
        <v>103.961</v>
      </c>
      <c r="CQ282" t="s">
        <v>435</v>
      </c>
      <c r="CT282" t="s">
        <v>313</v>
      </c>
      <c r="CU282">
        <v>473.83499999999998</v>
      </c>
      <c r="CV282" t="s">
        <v>313</v>
      </c>
      <c r="CY282" t="s">
        <v>313</v>
      </c>
      <c r="CZ282">
        <v>12.99</v>
      </c>
      <c r="DA282" t="s">
        <v>313</v>
      </c>
      <c r="DD282" t="s">
        <v>313</v>
      </c>
      <c r="DE282">
        <v>1727.7260000000001</v>
      </c>
      <c r="DF282" t="s">
        <v>330</v>
      </c>
      <c r="DI282" t="s">
        <v>313</v>
      </c>
      <c r="DJ282">
        <v>166.10300000000001</v>
      </c>
      <c r="DK282" t="s">
        <v>306</v>
      </c>
      <c r="DN282" t="s">
        <v>313</v>
      </c>
      <c r="DO282">
        <v>1381.4190000000001</v>
      </c>
      <c r="DP282" t="s">
        <v>321</v>
      </c>
      <c r="DS282" t="s">
        <v>313</v>
      </c>
      <c r="DT282">
        <v>443.10599999999999</v>
      </c>
      <c r="DU282" t="s">
        <v>332</v>
      </c>
      <c r="DX282" t="s">
        <v>313</v>
      </c>
      <c r="DY282">
        <v>829.67899999999997</v>
      </c>
      <c r="DZ282" t="s">
        <v>328</v>
      </c>
      <c r="EC282" t="s">
        <v>313</v>
      </c>
      <c r="ED282">
        <v>4872.6970000000001</v>
      </c>
      <c r="EE282" t="s">
        <v>306</v>
      </c>
      <c r="EH282" t="s">
        <v>313</v>
      </c>
      <c r="EI282">
        <v>51.47</v>
      </c>
      <c r="EJ282" t="s">
        <v>333</v>
      </c>
      <c r="EM282" t="s">
        <v>313</v>
      </c>
      <c r="EN282">
        <v>3777.3090000000002</v>
      </c>
      <c r="EO282" t="s">
        <v>394</v>
      </c>
      <c r="ER282" t="s">
        <v>313</v>
      </c>
      <c r="ES282">
        <v>41.859000000000002</v>
      </c>
      <c r="ET282" t="s">
        <v>313</v>
      </c>
      <c r="EW282" t="s">
        <v>313</v>
      </c>
      <c r="EX282">
        <v>507.00799999999998</v>
      </c>
      <c r="EY282" t="s">
        <v>313</v>
      </c>
      <c r="FB282" t="s">
        <v>313</v>
      </c>
      <c r="FC282">
        <v>4135.799</v>
      </c>
      <c r="FD282" t="s">
        <v>335</v>
      </c>
      <c r="FG282" t="s">
        <v>313</v>
      </c>
      <c r="FH282">
        <v>4072.0349999999999</v>
      </c>
      <c r="FI282" t="s">
        <v>328</v>
      </c>
      <c r="FL282" t="s">
        <v>313</v>
      </c>
      <c r="FM282">
        <v>8.2949999999999999</v>
      </c>
      <c r="FN282" t="s">
        <v>328</v>
      </c>
      <c r="FQ282" t="s">
        <v>313</v>
      </c>
      <c r="FR282">
        <v>1750.4369999999999</v>
      </c>
      <c r="FS282" t="s">
        <v>341</v>
      </c>
      <c r="FV282" t="s">
        <v>313</v>
      </c>
      <c r="FW282">
        <v>3.2589999999999999</v>
      </c>
      <c r="FX282" t="s">
        <v>328</v>
      </c>
      <c r="GA282" t="s">
        <v>313</v>
      </c>
      <c r="GB282">
        <v>531.96799999999996</v>
      </c>
      <c r="GC282" t="s">
        <v>395</v>
      </c>
      <c r="GF282" t="s">
        <v>313</v>
      </c>
      <c r="GG282">
        <v>7419.7269999999999</v>
      </c>
      <c r="GH282" t="s">
        <v>328</v>
      </c>
      <c r="GK282" t="s">
        <v>313</v>
      </c>
      <c r="GL282">
        <v>1756.5909999999999</v>
      </c>
      <c r="GM282" t="s">
        <v>416</v>
      </c>
      <c r="GP282" t="s">
        <v>313</v>
      </c>
      <c r="GQ282">
        <v>0</v>
      </c>
      <c r="GR282" t="s">
        <v>338</v>
      </c>
      <c r="GS282">
        <v>0</v>
      </c>
      <c r="GT282">
        <v>1E-3</v>
      </c>
      <c r="GU282" t="s">
        <v>338</v>
      </c>
      <c r="GV282">
        <v>0</v>
      </c>
      <c r="GW282" t="s">
        <v>313</v>
      </c>
      <c r="GX282">
        <v>0</v>
      </c>
      <c r="GY282">
        <v>8.9999999999999993E-3</v>
      </c>
      <c r="GZ282" t="s">
        <v>313</v>
      </c>
      <c r="HA282">
        <v>15602.536</v>
      </c>
      <c r="HB282" t="s">
        <v>339</v>
      </c>
      <c r="HE282" t="s">
        <v>313</v>
      </c>
      <c r="HF282">
        <v>136.547</v>
      </c>
      <c r="HG282" t="s">
        <v>328</v>
      </c>
      <c r="HJ282" t="s">
        <v>313</v>
      </c>
      <c r="HK282">
        <v>249.50700000000001</v>
      </c>
      <c r="HL282" t="s">
        <v>328</v>
      </c>
      <c r="HO282" t="s">
        <v>313</v>
      </c>
      <c r="HP282">
        <v>1202.6990000000001</v>
      </c>
      <c r="HQ282" t="s">
        <v>328</v>
      </c>
      <c r="HT282" t="s">
        <v>313</v>
      </c>
      <c r="HU282">
        <v>15968.467000000001</v>
      </c>
      <c r="HV282" t="s">
        <v>340</v>
      </c>
      <c r="HY282" t="s">
        <v>313</v>
      </c>
      <c r="HZ282">
        <v>1062.1590000000001</v>
      </c>
      <c r="IA282" t="s">
        <v>327</v>
      </c>
      <c r="ID282" t="s">
        <v>313</v>
      </c>
      <c r="IE282">
        <v>444.02699999999999</v>
      </c>
      <c r="IF282" t="s">
        <v>306</v>
      </c>
      <c r="II282" t="s">
        <v>313</v>
      </c>
      <c r="IJ282">
        <v>394.33600000000001</v>
      </c>
      <c r="IK282" t="s">
        <v>2332</v>
      </c>
      <c r="IN282" t="s">
        <v>313</v>
      </c>
    </row>
    <row r="283" spans="1:248">
      <c r="A283">
        <v>280</v>
      </c>
      <c r="B283" t="s">
        <v>2102</v>
      </c>
      <c r="C283" t="s">
        <v>677</v>
      </c>
      <c r="D283" t="s">
        <v>1872</v>
      </c>
      <c r="E283" t="s">
        <v>2103</v>
      </c>
      <c r="F283" t="s">
        <v>2104</v>
      </c>
      <c r="G283" t="s">
        <v>313</v>
      </c>
      <c r="H283" t="s">
        <v>2105</v>
      </c>
      <c r="I283" t="s">
        <v>313</v>
      </c>
      <c r="J283" t="s">
        <v>313</v>
      </c>
      <c r="K283" t="s">
        <v>313</v>
      </c>
      <c r="L283" t="s">
        <v>313</v>
      </c>
      <c r="M283">
        <v>281</v>
      </c>
      <c r="N283">
        <v>10724.476000000001</v>
      </c>
      <c r="O283" t="s">
        <v>314</v>
      </c>
      <c r="R283" t="s">
        <v>313</v>
      </c>
      <c r="S283">
        <v>3529.087</v>
      </c>
      <c r="T283" t="s">
        <v>471</v>
      </c>
      <c r="W283" t="s">
        <v>313</v>
      </c>
      <c r="X283">
        <v>0</v>
      </c>
      <c r="Y283" t="s">
        <v>316</v>
      </c>
      <c r="Z283">
        <v>100</v>
      </c>
      <c r="AA283">
        <v>4431.0510000000004</v>
      </c>
      <c r="AB283" t="s">
        <v>316</v>
      </c>
      <c r="AC283">
        <v>6703.4539999999997</v>
      </c>
      <c r="AD283" t="s">
        <v>317</v>
      </c>
      <c r="AG283" t="s">
        <v>313</v>
      </c>
      <c r="AH283">
        <v>3392.355</v>
      </c>
      <c r="AI283" t="s">
        <v>682</v>
      </c>
      <c r="AL283" t="s">
        <v>313</v>
      </c>
      <c r="AM283">
        <v>1115.5160000000001</v>
      </c>
      <c r="AN283" t="s">
        <v>319</v>
      </c>
      <c r="AQ283" t="s">
        <v>313</v>
      </c>
      <c r="AR283">
        <v>3437.5450000000001</v>
      </c>
      <c r="AS283" t="s">
        <v>616</v>
      </c>
      <c r="AV283" t="s">
        <v>313</v>
      </c>
      <c r="AW283">
        <v>3030.8359999999998</v>
      </c>
      <c r="AX283" t="s">
        <v>306</v>
      </c>
      <c r="BA283" t="s">
        <v>313</v>
      </c>
      <c r="BB283">
        <v>831.22400000000005</v>
      </c>
      <c r="BC283" t="s">
        <v>322</v>
      </c>
      <c r="BF283" t="s">
        <v>313</v>
      </c>
      <c r="BG283">
        <v>107.035</v>
      </c>
      <c r="BH283" t="s">
        <v>683</v>
      </c>
      <c r="BK283" t="s">
        <v>313</v>
      </c>
      <c r="BL283">
        <v>3515.317</v>
      </c>
      <c r="BM283" t="s">
        <v>540</v>
      </c>
      <c r="BP283" t="s">
        <v>313</v>
      </c>
      <c r="BQ283">
        <v>5531.2510000000002</v>
      </c>
      <c r="BR283" t="s">
        <v>374</v>
      </c>
      <c r="BU283" t="s">
        <v>313</v>
      </c>
      <c r="BV283">
        <v>2778.386</v>
      </c>
      <c r="BW283" t="s">
        <v>618</v>
      </c>
      <c r="BZ283" t="s">
        <v>313</v>
      </c>
      <c r="CA283">
        <v>846.19799999999998</v>
      </c>
      <c r="CB283" t="s">
        <v>542</v>
      </c>
      <c r="CE283" t="s">
        <v>313</v>
      </c>
      <c r="CF283">
        <v>831.09500000000003</v>
      </c>
      <c r="CG283" t="s">
        <v>328</v>
      </c>
      <c r="CJ283" t="s">
        <v>313</v>
      </c>
      <c r="CK283">
        <v>3267.7539999999999</v>
      </c>
      <c r="CL283" t="s">
        <v>328</v>
      </c>
      <c r="CO283" t="s">
        <v>313</v>
      </c>
      <c r="CP283">
        <v>2250.6880000000001</v>
      </c>
      <c r="CQ283" t="s">
        <v>619</v>
      </c>
      <c r="CT283" t="s">
        <v>313</v>
      </c>
      <c r="CU283">
        <v>1954.354</v>
      </c>
      <c r="CV283" t="s">
        <v>313</v>
      </c>
      <c r="CY283" t="s">
        <v>313</v>
      </c>
      <c r="CZ283">
        <v>5201.2120000000004</v>
      </c>
      <c r="DA283" t="s">
        <v>313</v>
      </c>
      <c r="DD283" t="s">
        <v>313</v>
      </c>
      <c r="DE283">
        <v>665.09400000000005</v>
      </c>
      <c r="DF283" t="s">
        <v>347</v>
      </c>
      <c r="DI283" t="s">
        <v>313</v>
      </c>
      <c r="DJ283">
        <v>5452.7560000000003</v>
      </c>
      <c r="DK283" t="s">
        <v>341</v>
      </c>
      <c r="DN283" t="s">
        <v>313</v>
      </c>
      <c r="DO283">
        <v>215.32900000000001</v>
      </c>
      <c r="DP283" t="s">
        <v>418</v>
      </c>
      <c r="DS283" t="s">
        <v>313</v>
      </c>
      <c r="DT283">
        <v>0</v>
      </c>
      <c r="DU283" t="s">
        <v>332</v>
      </c>
      <c r="DV283">
        <v>100</v>
      </c>
      <c r="DW283">
        <v>4431.0510000000004</v>
      </c>
      <c r="DX283" t="s">
        <v>332</v>
      </c>
      <c r="DY283">
        <v>4402.9859999999999</v>
      </c>
      <c r="DZ283" t="s">
        <v>328</v>
      </c>
      <c r="EC283" t="s">
        <v>313</v>
      </c>
      <c r="ED283">
        <v>5164.9409999999998</v>
      </c>
      <c r="EE283" t="s">
        <v>306</v>
      </c>
      <c r="EH283" t="s">
        <v>313</v>
      </c>
      <c r="EI283">
        <v>316.42099999999999</v>
      </c>
      <c r="EJ283" t="s">
        <v>333</v>
      </c>
      <c r="EM283" t="s">
        <v>313</v>
      </c>
      <c r="EN283">
        <v>1105.4929999999999</v>
      </c>
      <c r="EO283" t="s">
        <v>494</v>
      </c>
      <c r="ER283" t="s">
        <v>313</v>
      </c>
      <c r="ES283">
        <v>1504.164</v>
      </c>
      <c r="ET283" t="s">
        <v>313</v>
      </c>
      <c r="EW283" t="s">
        <v>313</v>
      </c>
      <c r="EX283">
        <v>5198.4449999999997</v>
      </c>
      <c r="EY283" t="s">
        <v>313</v>
      </c>
      <c r="FB283" t="s">
        <v>313</v>
      </c>
      <c r="FC283">
        <v>2345.6350000000002</v>
      </c>
      <c r="FD283" t="s">
        <v>376</v>
      </c>
      <c r="FG283" t="s">
        <v>313</v>
      </c>
      <c r="FH283">
        <v>6499.9650000000001</v>
      </c>
      <c r="FI283" t="s">
        <v>328</v>
      </c>
      <c r="FL283" t="s">
        <v>313</v>
      </c>
      <c r="FM283">
        <v>3209.056</v>
      </c>
      <c r="FN283" t="s">
        <v>328</v>
      </c>
      <c r="FQ283" t="s">
        <v>313</v>
      </c>
      <c r="FR283">
        <v>6638.0739999999996</v>
      </c>
      <c r="FS283" t="s">
        <v>458</v>
      </c>
      <c r="FV283" t="s">
        <v>313</v>
      </c>
      <c r="FW283">
        <v>1659.723</v>
      </c>
      <c r="FX283" t="s">
        <v>328</v>
      </c>
      <c r="GA283" t="s">
        <v>313</v>
      </c>
      <c r="GB283">
        <v>2454.5830000000001</v>
      </c>
      <c r="GC283" t="s">
        <v>684</v>
      </c>
      <c r="GF283" t="s">
        <v>313</v>
      </c>
      <c r="GG283">
        <v>4003.15</v>
      </c>
      <c r="GH283" t="s">
        <v>328</v>
      </c>
      <c r="GK283" t="s">
        <v>313</v>
      </c>
      <c r="GL283">
        <v>3958.2139999999999</v>
      </c>
      <c r="GM283" t="s">
        <v>337</v>
      </c>
      <c r="GP283" t="s">
        <v>313</v>
      </c>
      <c r="GQ283">
        <v>4428.7389999999996</v>
      </c>
      <c r="GR283" t="s">
        <v>685</v>
      </c>
      <c r="GU283" t="s">
        <v>313</v>
      </c>
      <c r="GV283">
        <v>1396.068</v>
      </c>
      <c r="GW283" t="s">
        <v>313</v>
      </c>
      <c r="GZ283" t="s">
        <v>313</v>
      </c>
      <c r="HA283">
        <v>20560.149000000001</v>
      </c>
      <c r="HB283" t="s">
        <v>339</v>
      </c>
      <c r="HE283" t="s">
        <v>313</v>
      </c>
      <c r="HF283">
        <v>3207.9720000000002</v>
      </c>
      <c r="HG283" t="s">
        <v>328</v>
      </c>
      <c r="HJ283" t="s">
        <v>313</v>
      </c>
      <c r="HK283">
        <v>5393.2610000000004</v>
      </c>
      <c r="HL283" t="s">
        <v>328</v>
      </c>
      <c r="HO283" t="s">
        <v>313</v>
      </c>
      <c r="HP283">
        <v>895.16200000000003</v>
      </c>
      <c r="HQ283" t="s">
        <v>328</v>
      </c>
      <c r="HT283" t="s">
        <v>313</v>
      </c>
      <c r="HU283">
        <v>14384.401</v>
      </c>
      <c r="HV283" t="s">
        <v>340</v>
      </c>
      <c r="HY283" t="s">
        <v>313</v>
      </c>
      <c r="HZ283">
        <v>2911.33</v>
      </c>
      <c r="IA283" t="s">
        <v>686</v>
      </c>
      <c r="ID283" t="s">
        <v>313</v>
      </c>
      <c r="IE283">
        <v>3931.7849999999999</v>
      </c>
      <c r="IF283" t="s">
        <v>306</v>
      </c>
      <c r="II283" t="s">
        <v>313</v>
      </c>
      <c r="IJ283">
        <v>150.74700000000001</v>
      </c>
      <c r="IK283" t="s">
        <v>2332</v>
      </c>
      <c r="IN283" t="s">
        <v>313</v>
      </c>
    </row>
    <row r="284" spans="1:248">
      <c r="A284">
        <v>282</v>
      </c>
      <c r="B284" t="s">
        <v>2106</v>
      </c>
      <c r="C284" t="s">
        <v>677</v>
      </c>
      <c r="D284" t="s">
        <v>2030</v>
      </c>
      <c r="E284" t="s">
        <v>2107</v>
      </c>
      <c r="F284" t="s">
        <v>2108</v>
      </c>
      <c r="G284" t="s">
        <v>313</v>
      </c>
      <c r="H284" t="s">
        <v>2109</v>
      </c>
      <c r="I284" t="s">
        <v>313</v>
      </c>
      <c r="J284" t="s">
        <v>313</v>
      </c>
      <c r="K284" t="s">
        <v>313</v>
      </c>
      <c r="L284" t="s">
        <v>313</v>
      </c>
      <c r="M284">
        <v>282</v>
      </c>
      <c r="N284">
        <v>10768.347</v>
      </c>
      <c r="O284" t="s">
        <v>314</v>
      </c>
      <c r="R284" t="s">
        <v>313</v>
      </c>
      <c r="S284">
        <v>3591.3380000000002</v>
      </c>
      <c r="T284" t="s">
        <v>471</v>
      </c>
      <c r="W284" t="s">
        <v>313</v>
      </c>
      <c r="X284">
        <v>0</v>
      </c>
      <c r="Y284" t="s">
        <v>316</v>
      </c>
      <c r="Z284">
        <v>100</v>
      </c>
      <c r="AA284">
        <v>2859.7080000000001</v>
      </c>
      <c r="AB284" t="s">
        <v>316</v>
      </c>
      <c r="AC284">
        <v>6777.9040000000005</v>
      </c>
      <c r="AD284" t="s">
        <v>317</v>
      </c>
      <c r="AG284" t="s">
        <v>313</v>
      </c>
      <c r="AH284">
        <v>3319.261</v>
      </c>
      <c r="AI284" t="s">
        <v>682</v>
      </c>
      <c r="AL284" t="s">
        <v>313</v>
      </c>
      <c r="AM284">
        <v>1197.866</v>
      </c>
      <c r="AN284" t="s">
        <v>850</v>
      </c>
      <c r="AQ284" t="s">
        <v>313</v>
      </c>
      <c r="AR284">
        <v>3492.5309999999999</v>
      </c>
      <c r="AS284" t="s">
        <v>616</v>
      </c>
      <c r="AV284" t="s">
        <v>313</v>
      </c>
      <c r="AW284">
        <v>3110.6889999999999</v>
      </c>
      <c r="AX284" t="s">
        <v>306</v>
      </c>
      <c r="BA284" t="s">
        <v>313</v>
      </c>
      <c r="BB284">
        <v>850.91</v>
      </c>
      <c r="BC284" t="s">
        <v>322</v>
      </c>
      <c r="BF284" t="s">
        <v>313</v>
      </c>
      <c r="BG284">
        <v>63.478000000000002</v>
      </c>
      <c r="BH284" t="s">
        <v>683</v>
      </c>
      <c r="BK284" t="s">
        <v>313</v>
      </c>
      <c r="BL284">
        <v>3601.1640000000002</v>
      </c>
      <c r="BM284" t="s">
        <v>540</v>
      </c>
      <c r="BP284" t="s">
        <v>313</v>
      </c>
      <c r="BQ284">
        <v>5615.2049999999999</v>
      </c>
      <c r="BR284" t="s">
        <v>374</v>
      </c>
      <c r="BU284" t="s">
        <v>313</v>
      </c>
      <c r="BV284">
        <v>2864.5329999999999</v>
      </c>
      <c r="BW284" t="s">
        <v>618</v>
      </c>
      <c r="BZ284" t="s">
        <v>313</v>
      </c>
      <c r="CA284">
        <v>932.31500000000005</v>
      </c>
      <c r="CB284" t="s">
        <v>542</v>
      </c>
      <c r="CE284" t="s">
        <v>313</v>
      </c>
      <c r="CF284">
        <v>850.91499999999996</v>
      </c>
      <c r="CG284" t="s">
        <v>328</v>
      </c>
      <c r="CJ284" t="s">
        <v>313</v>
      </c>
      <c r="CK284">
        <v>3352.1579999999999</v>
      </c>
      <c r="CL284" t="s">
        <v>328</v>
      </c>
      <c r="CO284" t="s">
        <v>313</v>
      </c>
      <c r="CP284">
        <v>2334.261</v>
      </c>
      <c r="CQ284" t="s">
        <v>619</v>
      </c>
      <c r="CT284" t="s">
        <v>313</v>
      </c>
      <c r="CU284">
        <v>2033.683</v>
      </c>
      <c r="CV284" t="s">
        <v>313</v>
      </c>
      <c r="CY284" t="s">
        <v>313</v>
      </c>
      <c r="CZ284">
        <v>5284.6949999999997</v>
      </c>
      <c r="DA284" t="s">
        <v>313</v>
      </c>
      <c r="DD284" t="s">
        <v>313</v>
      </c>
      <c r="DE284">
        <v>744.72500000000002</v>
      </c>
      <c r="DF284" t="s">
        <v>347</v>
      </c>
      <c r="DI284" t="s">
        <v>313</v>
      </c>
      <c r="DJ284">
        <v>5537.1809999999996</v>
      </c>
      <c r="DK284" t="s">
        <v>341</v>
      </c>
      <c r="DN284" t="s">
        <v>313</v>
      </c>
      <c r="DO284">
        <v>144.833</v>
      </c>
      <c r="DP284" t="s">
        <v>418</v>
      </c>
      <c r="DS284" t="s">
        <v>313</v>
      </c>
      <c r="DT284">
        <v>0</v>
      </c>
      <c r="DU284" t="s">
        <v>332</v>
      </c>
      <c r="DV284">
        <v>100</v>
      </c>
      <c r="DW284">
        <v>2859.7080000000001</v>
      </c>
      <c r="DX284" t="s">
        <v>332</v>
      </c>
      <c r="DY284">
        <v>4487.8810000000003</v>
      </c>
      <c r="DZ284" t="s">
        <v>328</v>
      </c>
      <c r="EC284" t="s">
        <v>313</v>
      </c>
      <c r="ED284">
        <v>5158.5879999999997</v>
      </c>
      <c r="EE284" t="s">
        <v>306</v>
      </c>
      <c r="EH284" t="s">
        <v>313</v>
      </c>
      <c r="EI284">
        <v>402.673</v>
      </c>
      <c r="EJ284" t="s">
        <v>333</v>
      </c>
      <c r="EM284" t="s">
        <v>313</v>
      </c>
      <c r="EN284">
        <v>1181.415</v>
      </c>
      <c r="EO284" t="s">
        <v>494</v>
      </c>
      <c r="ER284" t="s">
        <v>313</v>
      </c>
      <c r="ES284">
        <v>1590.3530000000001</v>
      </c>
      <c r="ET284" t="s">
        <v>313</v>
      </c>
      <c r="EW284" t="s">
        <v>313</v>
      </c>
      <c r="EX284">
        <v>5283.5190000000002</v>
      </c>
      <c r="EY284" t="s">
        <v>313</v>
      </c>
      <c r="FB284" t="s">
        <v>313</v>
      </c>
      <c r="FC284">
        <v>2271.8180000000002</v>
      </c>
      <c r="FD284" t="s">
        <v>376</v>
      </c>
      <c r="FG284" t="s">
        <v>313</v>
      </c>
      <c r="FH284">
        <v>6550.6509999999998</v>
      </c>
      <c r="FI284" t="s">
        <v>328</v>
      </c>
      <c r="FL284" t="s">
        <v>313</v>
      </c>
      <c r="FM284">
        <v>3286.9340000000002</v>
      </c>
      <c r="FN284" t="s">
        <v>328</v>
      </c>
      <c r="FQ284" t="s">
        <v>313</v>
      </c>
      <c r="FR284">
        <v>6691.4179999999997</v>
      </c>
      <c r="FS284" t="s">
        <v>458</v>
      </c>
      <c r="FV284" t="s">
        <v>313</v>
      </c>
      <c r="FW284">
        <v>1745.595</v>
      </c>
      <c r="FX284" t="s">
        <v>328</v>
      </c>
      <c r="GA284" t="s">
        <v>313</v>
      </c>
      <c r="GB284">
        <v>2380.8119999999999</v>
      </c>
      <c r="GC284" t="s">
        <v>684</v>
      </c>
      <c r="GF284" t="s">
        <v>313</v>
      </c>
      <c r="GG284">
        <v>4050.6030000000001</v>
      </c>
      <c r="GH284" t="s">
        <v>328</v>
      </c>
      <c r="GK284" t="s">
        <v>313</v>
      </c>
      <c r="GL284">
        <v>4021.8890000000001</v>
      </c>
      <c r="GM284" t="s">
        <v>337</v>
      </c>
      <c r="GP284" t="s">
        <v>313</v>
      </c>
      <c r="GQ284">
        <v>4470.9809999999998</v>
      </c>
      <c r="GR284" t="s">
        <v>685</v>
      </c>
      <c r="GU284" t="s">
        <v>313</v>
      </c>
      <c r="GV284">
        <v>1482.3150000000001</v>
      </c>
      <c r="GW284" t="s">
        <v>313</v>
      </c>
      <c r="GZ284" t="s">
        <v>313</v>
      </c>
      <c r="HA284">
        <v>20644.364000000001</v>
      </c>
      <c r="HB284" t="s">
        <v>339</v>
      </c>
      <c r="HE284" t="s">
        <v>313</v>
      </c>
      <c r="HF284">
        <v>3230.279</v>
      </c>
      <c r="HG284" t="s">
        <v>328</v>
      </c>
      <c r="HJ284" t="s">
        <v>313</v>
      </c>
      <c r="HK284">
        <v>5478.34</v>
      </c>
      <c r="HL284" t="s">
        <v>328</v>
      </c>
      <c r="HO284" t="s">
        <v>313</v>
      </c>
      <c r="HP284">
        <v>891.19600000000003</v>
      </c>
      <c r="HQ284" t="s">
        <v>328</v>
      </c>
      <c r="HT284" t="s">
        <v>313</v>
      </c>
      <c r="HU284">
        <v>14335.9</v>
      </c>
      <c r="HV284" t="s">
        <v>340</v>
      </c>
      <c r="HY284" t="s">
        <v>313</v>
      </c>
      <c r="HZ284">
        <v>2836.5529999999999</v>
      </c>
      <c r="IA284" t="s">
        <v>686</v>
      </c>
      <c r="ID284" t="s">
        <v>313</v>
      </c>
      <c r="IE284">
        <v>3991.3139999999999</v>
      </c>
      <c r="IF284" t="s">
        <v>306</v>
      </c>
      <c r="II284" t="s">
        <v>313</v>
      </c>
      <c r="IJ284">
        <v>110.04900000000001</v>
      </c>
      <c r="IK284" t="s">
        <v>2332</v>
      </c>
      <c r="IN284" t="s">
        <v>313</v>
      </c>
    </row>
    <row r="285" spans="1:248">
      <c r="A285">
        <v>283</v>
      </c>
      <c r="B285" t="s">
        <v>2110</v>
      </c>
      <c r="C285" t="s">
        <v>2111</v>
      </c>
      <c r="D285" t="s">
        <v>2112</v>
      </c>
      <c r="E285" t="s">
        <v>2113</v>
      </c>
      <c r="F285" t="s">
        <v>2114</v>
      </c>
      <c r="G285" t="s">
        <v>313</v>
      </c>
      <c r="H285" t="s">
        <v>1822</v>
      </c>
      <c r="I285" t="s">
        <v>313</v>
      </c>
      <c r="J285" t="s">
        <v>313</v>
      </c>
      <c r="K285" t="s">
        <v>313</v>
      </c>
      <c r="L285" t="s">
        <v>313</v>
      </c>
      <c r="M285">
        <v>283</v>
      </c>
      <c r="N285">
        <v>10159.941999999999</v>
      </c>
      <c r="O285" t="s">
        <v>314</v>
      </c>
      <c r="R285" t="s">
        <v>313</v>
      </c>
      <c r="S285">
        <v>609.18100000000004</v>
      </c>
      <c r="T285" t="s">
        <v>315</v>
      </c>
      <c r="W285" t="s">
        <v>313</v>
      </c>
      <c r="X285">
        <v>0</v>
      </c>
      <c r="Y285" t="s">
        <v>316</v>
      </c>
      <c r="Z285">
        <v>99.984999999999999</v>
      </c>
      <c r="AA285">
        <v>13588.911</v>
      </c>
      <c r="AB285" t="s">
        <v>316</v>
      </c>
      <c r="AC285">
        <v>4862.9750000000004</v>
      </c>
      <c r="AD285" t="s">
        <v>317</v>
      </c>
      <c r="AG285" t="s">
        <v>313</v>
      </c>
      <c r="AH285">
        <v>2602.375</v>
      </c>
      <c r="AI285" t="s">
        <v>318</v>
      </c>
      <c r="AL285" t="s">
        <v>313</v>
      </c>
      <c r="AM285">
        <v>0</v>
      </c>
      <c r="AN285" t="s">
        <v>319</v>
      </c>
      <c r="AO285">
        <v>1.4999999999999999E-2</v>
      </c>
      <c r="AP285">
        <v>2.0670000000000002</v>
      </c>
      <c r="AQ285" t="s">
        <v>319</v>
      </c>
      <c r="AR285">
        <v>2455.8939999999998</v>
      </c>
      <c r="AS285" t="s">
        <v>402</v>
      </c>
      <c r="AV285" t="s">
        <v>313</v>
      </c>
      <c r="AW285">
        <v>81.436999999999998</v>
      </c>
      <c r="AX285" t="s">
        <v>306</v>
      </c>
      <c r="BA285" t="s">
        <v>313</v>
      </c>
      <c r="BB285">
        <v>136.691</v>
      </c>
      <c r="BC285" t="s">
        <v>322</v>
      </c>
      <c r="BF285" t="s">
        <v>313</v>
      </c>
      <c r="BG285">
        <v>202.17699999999999</v>
      </c>
      <c r="BH285" t="s">
        <v>575</v>
      </c>
      <c r="BK285" t="s">
        <v>313</v>
      </c>
      <c r="BL285">
        <v>524.87</v>
      </c>
      <c r="BM285" t="s">
        <v>540</v>
      </c>
      <c r="BP285" t="s">
        <v>313</v>
      </c>
      <c r="BQ285">
        <v>2955.2269999999999</v>
      </c>
      <c r="BR285" t="s">
        <v>374</v>
      </c>
      <c r="BU285" t="s">
        <v>313</v>
      </c>
      <c r="BV285">
        <v>412.452</v>
      </c>
      <c r="BW285" t="s">
        <v>541</v>
      </c>
      <c r="BZ285" t="s">
        <v>313</v>
      </c>
      <c r="CA285">
        <v>1792.3219999999999</v>
      </c>
      <c r="CB285" t="s">
        <v>542</v>
      </c>
      <c r="CE285" t="s">
        <v>313</v>
      </c>
      <c r="CF285">
        <v>123.157</v>
      </c>
      <c r="CG285" t="s">
        <v>328</v>
      </c>
      <c r="CJ285" t="s">
        <v>313</v>
      </c>
      <c r="CK285">
        <v>112.681</v>
      </c>
      <c r="CL285" t="s">
        <v>328</v>
      </c>
      <c r="CO285" t="s">
        <v>313</v>
      </c>
      <c r="CP285">
        <v>159.11600000000001</v>
      </c>
      <c r="CQ285" t="s">
        <v>1449</v>
      </c>
      <c r="CT285" t="s">
        <v>313</v>
      </c>
      <c r="CU285">
        <v>1098.242</v>
      </c>
      <c r="CV285" t="s">
        <v>313</v>
      </c>
      <c r="CY285" t="s">
        <v>313</v>
      </c>
      <c r="CZ285">
        <v>2603.7620000000002</v>
      </c>
      <c r="DA285" t="s">
        <v>313</v>
      </c>
      <c r="DD285" t="s">
        <v>313</v>
      </c>
      <c r="DE285">
        <v>516.86699999999996</v>
      </c>
      <c r="DF285" t="s">
        <v>347</v>
      </c>
      <c r="DI285" t="s">
        <v>313</v>
      </c>
      <c r="DJ285">
        <v>2831.3539999999998</v>
      </c>
      <c r="DK285" t="s">
        <v>341</v>
      </c>
      <c r="DN285" t="s">
        <v>313</v>
      </c>
      <c r="DO285">
        <v>307.69200000000001</v>
      </c>
      <c r="DP285" t="s">
        <v>418</v>
      </c>
      <c r="DS285" t="s">
        <v>313</v>
      </c>
      <c r="DT285">
        <v>0</v>
      </c>
      <c r="DU285" t="s">
        <v>332</v>
      </c>
      <c r="DV285">
        <v>99.688000000000002</v>
      </c>
      <c r="DW285">
        <v>13548.581</v>
      </c>
      <c r="DX285" t="s">
        <v>332</v>
      </c>
      <c r="DY285">
        <v>1892.326</v>
      </c>
      <c r="DZ285" t="s">
        <v>328</v>
      </c>
      <c r="EC285" t="s">
        <v>313</v>
      </c>
      <c r="ED285">
        <v>6570.4560000000001</v>
      </c>
      <c r="EE285" t="s">
        <v>306</v>
      </c>
      <c r="EH285" t="s">
        <v>313</v>
      </c>
      <c r="EI285">
        <v>456.40199999999999</v>
      </c>
      <c r="EJ285" t="s">
        <v>333</v>
      </c>
      <c r="EM285" t="s">
        <v>313</v>
      </c>
      <c r="EN285">
        <v>1402.2370000000001</v>
      </c>
      <c r="EO285" t="s">
        <v>494</v>
      </c>
      <c r="ER285" t="s">
        <v>313</v>
      </c>
      <c r="ES285">
        <v>1803.3710000000001</v>
      </c>
      <c r="ET285" t="s">
        <v>313</v>
      </c>
      <c r="EW285" t="s">
        <v>313</v>
      </c>
      <c r="EX285">
        <v>2504.8029999999999</v>
      </c>
      <c r="EY285" t="s">
        <v>313</v>
      </c>
      <c r="FB285" t="s">
        <v>313</v>
      </c>
      <c r="FC285">
        <v>5683.1769999999997</v>
      </c>
      <c r="FD285" t="s">
        <v>376</v>
      </c>
      <c r="FG285" t="s">
        <v>313</v>
      </c>
      <c r="FH285">
        <v>6026.5659999999998</v>
      </c>
      <c r="FI285" t="s">
        <v>328</v>
      </c>
      <c r="FL285" t="s">
        <v>313</v>
      </c>
      <c r="FM285">
        <v>386.86200000000002</v>
      </c>
      <c r="FN285" t="s">
        <v>328</v>
      </c>
      <c r="FQ285" t="s">
        <v>313</v>
      </c>
      <c r="FR285">
        <v>3288.163</v>
      </c>
      <c r="FS285" t="s">
        <v>349</v>
      </c>
      <c r="FV285" t="s">
        <v>313</v>
      </c>
      <c r="FW285">
        <v>151.74199999999999</v>
      </c>
      <c r="FX285" t="s">
        <v>328</v>
      </c>
      <c r="GA285" t="s">
        <v>313</v>
      </c>
      <c r="GB285">
        <v>771.48800000000006</v>
      </c>
      <c r="GC285" t="s">
        <v>529</v>
      </c>
      <c r="GF285" t="s">
        <v>313</v>
      </c>
      <c r="GG285">
        <v>4107.817</v>
      </c>
      <c r="GH285" t="s">
        <v>328</v>
      </c>
      <c r="GK285" t="s">
        <v>313</v>
      </c>
      <c r="GL285">
        <v>3068.6529999999998</v>
      </c>
      <c r="GM285" t="s">
        <v>337</v>
      </c>
      <c r="GP285" t="s">
        <v>313</v>
      </c>
      <c r="GQ285">
        <v>2635.4609999999998</v>
      </c>
      <c r="GR285" t="s">
        <v>530</v>
      </c>
      <c r="GU285" t="s">
        <v>313</v>
      </c>
      <c r="GV285">
        <v>8.7080000000000002</v>
      </c>
      <c r="GW285" t="s">
        <v>313</v>
      </c>
      <c r="GZ285" t="s">
        <v>313</v>
      </c>
      <c r="HA285">
        <v>17171.147000000001</v>
      </c>
      <c r="HB285" t="s">
        <v>339</v>
      </c>
      <c r="HE285" t="s">
        <v>313</v>
      </c>
      <c r="HF285">
        <v>2845.5230000000001</v>
      </c>
      <c r="HG285" t="s">
        <v>328</v>
      </c>
      <c r="HJ285" t="s">
        <v>313</v>
      </c>
      <c r="HK285">
        <v>2673.1149999999998</v>
      </c>
      <c r="HL285" t="s">
        <v>328</v>
      </c>
      <c r="HO285" t="s">
        <v>313</v>
      </c>
      <c r="HP285">
        <v>1070.259</v>
      </c>
      <c r="HQ285" t="s">
        <v>328</v>
      </c>
      <c r="HT285" t="s">
        <v>313</v>
      </c>
      <c r="HU285">
        <v>16611.812000000002</v>
      </c>
      <c r="HV285" t="s">
        <v>340</v>
      </c>
      <c r="HY285" t="s">
        <v>313</v>
      </c>
      <c r="HZ285">
        <v>3352.0450000000001</v>
      </c>
      <c r="IA285" t="s">
        <v>327</v>
      </c>
      <c r="ID285" t="s">
        <v>313</v>
      </c>
      <c r="IE285">
        <v>2685.7249999999999</v>
      </c>
      <c r="IF285" t="s">
        <v>306</v>
      </c>
      <c r="II285" t="s">
        <v>313</v>
      </c>
      <c r="IJ285">
        <v>116.39700000000001</v>
      </c>
      <c r="IK285" t="s">
        <v>2332</v>
      </c>
      <c r="IN285" t="s">
        <v>313</v>
      </c>
    </row>
    <row r="286" spans="1:248">
      <c r="A286">
        <v>274</v>
      </c>
      <c r="B286" t="s">
        <v>2115</v>
      </c>
      <c r="C286" t="s">
        <v>896</v>
      </c>
      <c r="D286" t="s">
        <v>2116</v>
      </c>
      <c r="E286" t="s">
        <v>2117</v>
      </c>
      <c r="F286" t="s">
        <v>728</v>
      </c>
      <c r="G286" t="s">
        <v>522</v>
      </c>
      <c r="H286" t="s">
        <v>2118</v>
      </c>
      <c r="I286" t="s">
        <v>313</v>
      </c>
      <c r="J286" t="s">
        <v>313</v>
      </c>
      <c r="K286" t="s">
        <v>313</v>
      </c>
      <c r="L286" t="s">
        <v>313</v>
      </c>
      <c r="M286">
        <v>284</v>
      </c>
      <c r="N286">
        <v>9615.9330000000009</v>
      </c>
      <c r="O286" t="s">
        <v>314</v>
      </c>
      <c r="R286" t="s">
        <v>313</v>
      </c>
      <c r="S286">
        <v>1400.7180000000001</v>
      </c>
      <c r="T286" t="s">
        <v>315</v>
      </c>
      <c r="W286" t="s">
        <v>313</v>
      </c>
      <c r="X286">
        <v>7.6550000000000002</v>
      </c>
      <c r="Y286" t="s">
        <v>316</v>
      </c>
      <c r="AB286" t="s">
        <v>313</v>
      </c>
      <c r="AC286">
        <v>4150.1289999999999</v>
      </c>
      <c r="AD286" t="s">
        <v>317</v>
      </c>
      <c r="AG286" t="s">
        <v>313</v>
      </c>
      <c r="AH286">
        <v>1013.5359999999999</v>
      </c>
      <c r="AI286" t="s">
        <v>525</v>
      </c>
      <c r="AL286" t="s">
        <v>313</v>
      </c>
      <c r="AM286">
        <v>0</v>
      </c>
      <c r="AN286" t="s">
        <v>319</v>
      </c>
      <c r="AO286">
        <v>100</v>
      </c>
      <c r="AP286">
        <v>32265.328000000001</v>
      </c>
      <c r="AQ286" t="s">
        <v>319</v>
      </c>
      <c r="AR286">
        <v>871.39700000000005</v>
      </c>
      <c r="AS286" t="s">
        <v>526</v>
      </c>
      <c r="AV286" t="s">
        <v>313</v>
      </c>
      <c r="AW286">
        <v>2652.8040000000001</v>
      </c>
      <c r="AX286" t="s">
        <v>306</v>
      </c>
      <c r="BA286" t="s">
        <v>313</v>
      </c>
      <c r="BB286">
        <v>511.93400000000003</v>
      </c>
      <c r="BC286" t="s">
        <v>322</v>
      </c>
      <c r="BF286" t="s">
        <v>313</v>
      </c>
      <c r="BG286">
        <v>71.415999999999997</v>
      </c>
      <c r="BH286" t="s">
        <v>901</v>
      </c>
      <c r="BK286" t="s">
        <v>313</v>
      </c>
      <c r="BL286">
        <v>2019.644</v>
      </c>
      <c r="BM286" t="s">
        <v>449</v>
      </c>
      <c r="BP286" t="s">
        <v>313</v>
      </c>
      <c r="BQ286">
        <v>2351.5740000000001</v>
      </c>
      <c r="BR286" t="s">
        <v>374</v>
      </c>
      <c r="BU286" t="s">
        <v>313</v>
      </c>
      <c r="BV286">
        <v>1867.7249999999999</v>
      </c>
      <c r="BW286" t="s">
        <v>509</v>
      </c>
      <c r="BZ286" t="s">
        <v>313</v>
      </c>
      <c r="CA286">
        <v>1111.4559999999999</v>
      </c>
      <c r="CB286" t="s">
        <v>414</v>
      </c>
      <c r="CE286" t="s">
        <v>313</v>
      </c>
      <c r="CF286">
        <v>177.96600000000001</v>
      </c>
      <c r="CG286" t="s">
        <v>328</v>
      </c>
      <c r="CJ286" t="s">
        <v>313</v>
      </c>
      <c r="CK286">
        <v>2648.49</v>
      </c>
      <c r="CL286" t="s">
        <v>328</v>
      </c>
      <c r="CO286" t="s">
        <v>313</v>
      </c>
      <c r="CP286">
        <v>415.291</v>
      </c>
      <c r="CQ286" t="s">
        <v>593</v>
      </c>
      <c r="CT286" t="s">
        <v>313</v>
      </c>
      <c r="CU286">
        <v>1841.577</v>
      </c>
      <c r="CV286" t="s">
        <v>313</v>
      </c>
      <c r="CY286" t="s">
        <v>313</v>
      </c>
      <c r="CZ286">
        <v>1890.1859999999999</v>
      </c>
      <c r="DA286" t="s">
        <v>313</v>
      </c>
      <c r="DD286" t="s">
        <v>313</v>
      </c>
      <c r="DE286">
        <v>296.56400000000002</v>
      </c>
      <c r="DF286" t="s">
        <v>347</v>
      </c>
      <c r="DI286" t="s">
        <v>313</v>
      </c>
      <c r="DJ286">
        <v>2272.2869999999998</v>
      </c>
      <c r="DK286" t="s">
        <v>306</v>
      </c>
      <c r="DN286" t="s">
        <v>313</v>
      </c>
      <c r="DO286">
        <v>828.50300000000004</v>
      </c>
      <c r="DP286" t="s">
        <v>418</v>
      </c>
      <c r="DS286" t="s">
        <v>313</v>
      </c>
      <c r="DT286">
        <v>0</v>
      </c>
      <c r="DU286" t="s">
        <v>332</v>
      </c>
      <c r="DV286">
        <v>82.855999999999995</v>
      </c>
      <c r="DW286">
        <v>26733.901000000002</v>
      </c>
      <c r="DX286" t="s">
        <v>332</v>
      </c>
      <c r="DY286">
        <v>2157.9830000000002</v>
      </c>
      <c r="DZ286" t="s">
        <v>328</v>
      </c>
      <c r="EC286" t="s">
        <v>313</v>
      </c>
      <c r="ED286">
        <v>7219.8689999999997</v>
      </c>
      <c r="EE286" t="s">
        <v>306</v>
      </c>
      <c r="EH286" t="s">
        <v>313</v>
      </c>
      <c r="EI286">
        <v>279.63400000000001</v>
      </c>
      <c r="EJ286" t="s">
        <v>333</v>
      </c>
      <c r="EM286" t="s">
        <v>313</v>
      </c>
      <c r="EN286">
        <v>3938.6709999999998</v>
      </c>
      <c r="EO286" t="s">
        <v>394</v>
      </c>
      <c r="ER286" t="s">
        <v>313</v>
      </c>
      <c r="ES286">
        <v>177.96600000000001</v>
      </c>
      <c r="ET286" t="s">
        <v>313</v>
      </c>
      <c r="EW286" t="s">
        <v>313</v>
      </c>
      <c r="EX286">
        <v>2143.2910000000002</v>
      </c>
      <c r="EY286" t="s">
        <v>313</v>
      </c>
      <c r="FB286" t="s">
        <v>313</v>
      </c>
      <c r="FC286">
        <v>4407.6930000000002</v>
      </c>
      <c r="FD286" t="s">
        <v>335</v>
      </c>
      <c r="FG286" t="s">
        <v>313</v>
      </c>
      <c r="FH286">
        <v>6496.6139999999996</v>
      </c>
      <c r="FI286" t="s">
        <v>328</v>
      </c>
      <c r="FL286" t="s">
        <v>313</v>
      </c>
      <c r="FM286">
        <v>643.83100000000002</v>
      </c>
      <c r="FN286" t="s">
        <v>328</v>
      </c>
      <c r="FQ286" t="s">
        <v>313</v>
      </c>
      <c r="FR286">
        <v>837.91399999999999</v>
      </c>
      <c r="FS286" t="s">
        <v>349</v>
      </c>
      <c r="FV286" t="s">
        <v>313</v>
      </c>
      <c r="FW286">
        <v>478.41899999999998</v>
      </c>
      <c r="FX286" t="s">
        <v>328</v>
      </c>
      <c r="GA286" t="s">
        <v>313</v>
      </c>
      <c r="GB286">
        <v>2689.2820000000002</v>
      </c>
      <c r="GC286" t="s">
        <v>529</v>
      </c>
      <c r="GF286" t="s">
        <v>313</v>
      </c>
      <c r="GG286">
        <v>6523.33</v>
      </c>
      <c r="GH286" t="s">
        <v>328</v>
      </c>
      <c r="GK286" t="s">
        <v>313</v>
      </c>
      <c r="GL286">
        <v>1111.991</v>
      </c>
      <c r="GM286" t="s">
        <v>416</v>
      </c>
      <c r="GP286" t="s">
        <v>313</v>
      </c>
      <c r="GQ286">
        <v>2083.2269999999999</v>
      </c>
      <c r="GR286" t="s">
        <v>530</v>
      </c>
      <c r="GU286" t="s">
        <v>313</v>
      </c>
      <c r="GV286">
        <v>0</v>
      </c>
      <c r="GW286" t="s">
        <v>313</v>
      </c>
      <c r="GX286">
        <v>10.487</v>
      </c>
      <c r="GY286">
        <v>3383.7539999999999</v>
      </c>
      <c r="GZ286" t="s">
        <v>313</v>
      </c>
      <c r="HA286">
        <v>14050.578</v>
      </c>
      <c r="HB286" t="s">
        <v>339</v>
      </c>
      <c r="HE286" t="s">
        <v>313</v>
      </c>
      <c r="HF286">
        <v>1402.0170000000001</v>
      </c>
      <c r="HG286" t="s">
        <v>328</v>
      </c>
      <c r="HJ286" t="s">
        <v>313</v>
      </c>
      <c r="HK286">
        <v>1949.018</v>
      </c>
      <c r="HL286" t="s">
        <v>328</v>
      </c>
      <c r="HO286" t="s">
        <v>313</v>
      </c>
      <c r="HP286">
        <v>1027.1089999999999</v>
      </c>
      <c r="HQ286" t="s">
        <v>328</v>
      </c>
      <c r="HT286" t="s">
        <v>313</v>
      </c>
      <c r="HU286">
        <v>18271.990000000002</v>
      </c>
      <c r="HV286" t="s">
        <v>340</v>
      </c>
      <c r="HY286" t="s">
        <v>313</v>
      </c>
      <c r="HZ286">
        <v>3133.4169999999999</v>
      </c>
      <c r="IA286" t="s">
        <v>531</v>
      </c>
      <c r="ID286" t="s">
        <v>313</v>
      </c>
      <c r="IE286">
        <v>2563.52</v>
      </c>
      <c r="IF286" t="s">
        <v>306</v>
      </c>
      <c r="II286" t="s">
        <v>313</v>
      </c>
      <c r="IJ286">
        <v>0</v>
      </c>
      <c r="IK286" t="s">
        <v>2332</v>
      </c>
      <c r="IL286">
        <v>60.851999999999997</v>
      </c>
      <c r="IM286">
        <v>19634.201000000001</v>
      </c>
      <c r="IN286" t="s">
        <v>2332</v>
      </c>
    </row>
    <row r="287" spans="1:248">
      <c r="A287">
        <v>284</v>
      </c>
      <c r="B287" t="s">
        <v>2119</v>
      </c>
      <c r="C287" t="s">
        <v>2120</v>
      </c>
      <c r="D287" t="s">
        <v>2121</v>
      </c>
      <c r="E287" t="s">
        <v>2122</v>
      </c>
      <c r="F287" t="s">
        <v>2123</v>
      </c>
      <c r="G287" t="s">
        <v>313</v>
      </c>
      <c r="H287" t="s">
        <v>1827</v>
      </c>
      <c r="I287" t="s">
        <v>313</v>
      </c>
      <c r="J287" t="s">
        <v>2124</v>
      </c>
      <c r="K287" t="s">
        <v>313</v>
      </c>
      <c r="L287" t="s">
        <v>313</v>
      </c>
      <c r="M287">
        <v>285</v>
      </c>
      <c r="N287">
        <v>10434.691000000001</v>
      </c>
      <c r="O287" t="s">
        <v>314</v>
      </c>
      <c r="R287" t="s">
        <v>313</v>
      </c>
      <c r="S287">
        <v>1452.7650000000001</v>
      </c>
      <c r="T287" t="s">
        <v>315</v>
      </c>
      <c r="W287" t="s">
        <v>313</v>
      </c>
      <c r="X287">
        <v>0</v>
      </c>
      <c r="Y287" t="s">
        <v>316</v>
      </c>
      <c r="Z287">
        <v>100</v>
      </c>
      <c r="AA287">
        <v>22567.919999999998</v>
      </c>
      <c r="AB287" t="s">
        <v>316</v>
      </c>
      <c r="AC287">
        <v>5207.78</v>
      </c>
      <c r="AD287" t="s">
        <v>317</v>
      </c>
      <c r="AG287" t="s">
        <v>313</v>
      </c>
      <c r="AH287">
        <v>1340.9269999999999</v>
      </c>
      <c r="AI287" t="s">
        <v>525</v>
      </c>
      <c r="AL287" t="s">
        <v>313</v>
      </c>
      <c r="AM287">
        <v>515.202</v>
      </c>
      <c r="AN287" t="s">
        <v>319</v>
      </c>
      <c r="AQ287" t="s">
        <v>313</v>
      </c>
      <c r="AR287">
        <v>2047.671</v>
      </c>
      <c r="AS287" t="s">
        <v>526</v>
      </c>
      <c r="AV287" t="s">
        <v>313</v>
      </c>
      <c r="AW287">
        <v>2789.3119999999999</v>
      </c>
      <c r="AX287" t="s">
        <v>366</v>
      </c>
      <c r="BA287" t="s">
        <v>313</v>
      </c>
      <c r="BB287">
        <v>1429.2449999999999</v>
      </c>
      <c r="BC287" t="s">
        <v>322</v>
      </c>
      <c r="BF287" t="s">
        <v>313</v>
      </c>
      <c r="BG287">
        <v>627.86400000000003</v>
      </c>
      <c r="BH287" t="s">
        <v>1804</v>
      </c>
      <c r="BK287" t="s">
        <v>313</v>
      </c>
      <c r="BL287">
        <v>3217.2910000000002</v>
      </c>
      <c r="BM287" t="s">
        <v>449</v>
      </c>
      <c r="BP287" t="s">
        <v>313</v>
      </c>
      <c r="BQ287">
        <v>3557.3679999999999</v>
      </c>
      <c r="BR287" t="s">
        <v>374</v>
      </c>
      <c r="BU287" t="s">
        <v>313</v>
      </c>
      <c r="BV287">
        <v>3072.1210000000001</v>
      </c>
      <c r="BW287" t="s">
        <v>509</v>
      </c>
      <c r="BZ287" t="s">
        <v>313</v>
      </c>
      <c r="CA287">
        <v>1414.5260000000001</v>
      </c>
      <c r="CB287" t="s">
        <v>414</v>
      </c>
      <c r="CE287" t="s">
        <v>313</v>
      </c>
      <c r="CF287">
        <v>146.74700000000001</v>
      </c>
      <c r="CG287" t="s">
        <v>328</v>
      </c>
      <c r="CJ287" t="s">
        <v>313</v>
      </c>
      <c r="CK287">
        <v>3837.462</v>
      </c>
      <c r="CL287" t="s">
        <v>328</v>
      </c>
      <c r="CO287" t="s">
        <v>313</v>
      </c>
      <c r="CP287">
        <v>1424.9829999999999</v>
      </c>
      <c r="CQ287" t="s">
        <v>593</v>
      </c>
      <c r="CT287" t="s">
        <v>313</v>
      </c>
      <c r="CU287">
        <v>3058.56</v>
      </c>
      <c r="CV287" t="s">
        <v>313</v>
      </c>
      <c r="CY287" t="s">
        <v>313</v>
      </c>
      <c r="CZ287">
        <v>3104.2139999999999</v>
      </c>
      <c r="DA287" t="s">
        <v>313</v>
      </c>
      <c r="DD287" t="s">
        <v>313</v>
      </c>
      <c r="DE287">
        <v>85.784999999999997</v>
      </c>
      <c r="DF287" t="s">
        <v>347</v>
      </c>
      <c r="DI287" t="s">
        <v>313</v>
      </c>
      <c r="DJ287">
        <v>3482.24</v>
      </c>
      <c r="DK287" t="s">
        <v>306</v>
      </c>
      <c r="DN287" t="s">
        <v>313</v>
      </c>
      <c r="DO287">
        <v>836.87800000000004</v>
      </c>
      <c r="DP287" t="s">
        <v>418</v>
      </c>
      <c r="DS287" t="s">
        <v>313</v>
      </c>
      <c r="DT287">
        <v>0</v>
      </c>
      <c r="DU287" t="s">
        <v>332</v>
      </c>
      <c r="DV287">
        <v>100</v>
      </c>
      <c r="DW287">
        <v>22567.919999999998</v>
      </c>
      <c r="DX287" t="s">
        <v>332</v>
      </c>
      <c r="DY287">
        <v>3420.54</v>
      </c>
      <c r="DZ287" t="s">
        <v>328</v>
      </c>
      <c r="EC287" t="s">
        <v>313</v>
      </c>
      <c r="ED287">
        <v>8260.875</v>
      </c>
      <c r="EE287" t="s">
        <v>306</v>
      </c>
      <c r="EH287" t="s">
        <v>313</v>
      </c>
      <c r="EI287">
        <v>711.98500000000001</v>
      </c>
      <c r="EJ287" t="s">
        <v>333</v>
      </c>
      <c r="EM287" t="s">
        <v>313</v>
      </c>
      <c r="EN287">
        <v>4113.3919999999998</v>
      </c>
      <c r="EO287" t="s">
        <v>394</v>
      </c>
      <c r="ER287" t="s">
        <v>313</v>
      </c>
      <c r="ES287">
        <v>1411.3420000000001</v>
      </c>
      <c r="ET287" t="s">
        <v>313</v>
      </c>
      <c r="EW287" t="s">
        <v>313</v>
      </c>
      <c r="EX287">
        <v>3378.7640000000001</v>
      </c>
      <c r="EY287" t="s">
        <v>313</v>
      </c>
      <c r="FB287" t="s">
        <v>313</v>
      </c>
      <c r="FC287">
        <v>4381.1660000000002</v>
      </c>
      <c r="FD287" t="s">
        <v>335</v>
      </c>
      <c r="FG287" t="s">
        <v>313</v>
      </c>
      <c r="FH287">
        <v>7675.2520000000004</v>
      </c>
      <c r="FI287" t="s">
        <v>328</v>
      </c>
      <c r="FL287" t="s">
        <v>313</v>
      </c>
      <c r="FM287">
        <v>623.95299999999997</v>
      </c>
      <c r="FN287" t="s">
        <v>328</v>
      </c>
      <c r="FQ287" t="s">
        <v>313</v>
      </c>
      <c r="FR287">
        <v>647.46600000000001</v>
      </c>
      <c r="FS287" t="s">
        <v>349</v>
      </c>
      <c r="FV287" t="s">
        <v>313</v>
      </c>
      <c r="FW287">
        <v>1527.3679999999999</v>
      </c>
      <c r="FX287" t="s">
        <v>328</v>
      </c>
      <c r="GA287" t="s">
        <v>313</v>
      </c>
      <c r="GB287">
        <v>3871.9349999999999</v>
      </c>
      <c r="GC287" t="s">
        <v>529</v>
      </c>
      <c r="GF287" t="s">
        <v>313</v>
      </c>
      <c r="GG287">
        <v>7015.9309999999996</v>
      </c>
      <c r="GH287" t="s">
        <v>328</v>
      </c>
      <c r="GK287" t="s">
        <v>313</v>
      </c>
      <c r="GL287">
        <v>1414.152</v>
      </c>
      <c r="GM287" t="s">
        <v>416</v>
      </c>
      <c r="GP287" t="s">
        <v>313</v>
      </c>
      <c r="GQ287">
        <v>3299.5349999999999</v>
      </c>
      <c r="GR287" t="s">
        <v>510</v>
      </c>
      <c r="GU287" t="s">
        <v>313</v>
      </c>
      <c r="GV287">
        <v>844.64200000000005</v>
      </c>
      <c r="GW287" t="s">
        <v>313</v>
      </c>
      <c r="GZ287" t="s">
        <v>313</v>
      </c>
      <c r="HA287">
        <v>13031.59</v>
      </c>
      <c r="HB287" t="s">
        <v>339</v>
      </c>
      <c r="HE287" t="s">
        <v>313</v>
      </c>
      <c r="HF287">
        <v>1514.7629999999999</v>
      </c>
      <c r="HG287" t="s">
        <v>328</v>
      </c>
      <c r="HJ287" t="s">
        <v>313</v>
      </c>
      <c r="HK287">
        <v>3158.9639999999999</v>
      </c>
      <c r="HL287" t="s">
        <v>328</v>
      </c>
      <c r="HO287" t="s">
        <v>313</v>
      </c>
      <c r="HP287">
        <v>1022.981</v>
      </c>
      <c r="HQ287" t="s">
        <v>328</v>
      </c>
      <c r="HT287" t="s">
        <v>313</v>
      </c>
      <c r="HU287">
        <v>19523.34</v>
      </c>
      <c r="HV287" t="s">
        <v>340</v>
      </c>
      <c r="HY287" t="s">
        <v>313</v>
      </c>
      <c r="HZ287">
        <v>2046.481</v>
      </c>
      <c r="IA287" t="s">
        <v>531</v>
      </c>
      <c r="ID287" t="s">
        <v>313</v>
      </c>
      <c r="IE287">
        <v>3786.6410000000001</v>
      </c>
      <c r="IF287" t="s">
        <v>306</v>
      </c>
      <c r="II287" t="s">
        <v>313</v>
      </c>
      <c r="IJ287">
        <v>10.250999999999999</v>
      </c>
      <c r="IK287" t="s">
        <v>2332</v>
      </c>
      <c r="IN287" t="s">
        <v>313</v>
      </c>
    </row>
    <row r="288" spans="1:248">
      <c r="A288">
        <v>285</v>
      </c>
      <c r="B288" t="s">
        <v>2125</v>
      </c>
      <c r="C288" t="s">
        <v>2126</v>
      </c>
      <c r="D288" t="s">
        <v>2127</v>
      </c>
      <c r="E288" t="s">
        <v>2128</v>
      </c>
      <c r="F288" t="s">
        <v>2129</v>
      </c>
      <c r="G288" t="s">
        <v>313</v>
      </c>
      <c r="H288" t="s">
        <v>1834</v>
      </c>
      <c r="I288" t="s">
        <v>313</v>
      </c>
      <c r="J288" t="s">
        <v>313</v>
      </c>
      <c r="K288" t="s">
        <v>313</v>
      </c>
      <c r="L288" t="s">
        <v>313</v>
      </c>
      <c r="M288">
        <v>286</v>
      </c>
      <c r="N288">
        <v>11476.208000000001</v>
      </c>
      <c r="O288" t="s">
        <v>314</v>
      </c>
      <c r="R288" t="s">
        <v>313</v>
      </c>
      <c r="S288">
        <v>710.36900000000003</v>
      </c>
      <c r="T288" t="s">
        <v>471</v>
      </c>
      <c r="W288" t="s">
        <v>313</v>
      </c>
      <c r="X288">
        <v>0</v>
      </c>
      <c r="Y288" t="s">
        <v>316</v>
      </c>
      <c r="Z288">
        <v>100</v>
      </c>
      <c r="AA288">
        <v>10247.906999999999</v>
      </c>
      <c r="AB288" t="s">
        <v>316</v>
      </c>
      <c r="AC288">
        <v>6186.2030000000004</v>
      </c>
      <c r="AD288" t="s">
        <v>317</v>
      </c>
      <c r="AG288" t="s">
        <v>313</v>
      </c>
      <c r="AH288">
        <v>3737.0859999999998</v>
      </c>
      <c r="AI288" t="s">
        <v>600</v>
      </c>
      <c r="AL288" t="s">
        <v>313</v>
      </c>
      <c r="AM288">
        <v>856.54300000000001</v>
      </c>
      <c r="AN288" t="s">
        <v>319</v>
      </c>
      <c r="AQ288" t="s">
        <v>313</v>
      </c>
      <c r="AR288">
        <v>1682.673</v>
      </c>
      <c r="AS288" t="s">
        <v>616</v>
      </c>
      <c r="AV288" t="s">
        <v>313</v>
      </c>
      <c r="AW288">
        <v>492.88299999999998</v>
      </c>
      <c r="AX288" t="s">
        <v>306</v>
      </c>
      <c r="BA288" t="s">
        <v>313</v>
      </c>
      <c r="BB288">
        <v>421.64</v>
      </c>
      <c r="BC288" t="s">
        <v>322</v>
      </c>
      <c r="BF288" t="s">
        <v>313</v>
      </c>
      <c r="BG288">
        <v>160.346</v>
      </c>
      <c r="BH288" t="s">
        <v>1202</v>
      </c>
      <c r="BK288" t="s">
        <v>313</v>
      </c>
      <c r="BL288">
        <v>1850.8520000000001</v>
      </c>
      <c r="BM288" t="s">
        <v>540</v>
      </c>
      <c r="BP288" t="s">
        <v>313</v>
      </c>
      <c r="BQ288">
        <v>4217.8890000000001</v>
      </c>
      <c r="BR288" t="s">
        <v>374</v>
      </c>
      <c r="BU288" t="s">
        <v>313</v>
      </c>
      <c r="BV288">
        <v>1513.903</v>
      </c>
      <c r="BW288" t="s">
        <v>541</v>
      </c>
      <c r="BZ288" t="s">
        <v>313</v>
      </c>
      <c r="CA288">
        <v>2120.4340000000002</v>
      </c>
      <c r="CB288" t="s">
        <v>542</v>
      </c>
      <c r="CE288" t="s">
        <v>313</v>
      </c>
      <c r="CF288">
        <v>421.774</v>
      </c>
      <c r="CG288" t="s">
        <v>328</v>
      </c>
      <c r="CJ288" t="s">
        <v>313</v>
      </c>
      <c r="CK288">
        <v>1410.433</v>
      </c>
      <c r="CL288" t="s">
        <v>328</v>
      </c>
      <c r="CO288" t="s">
        <v>313</v>
      </c>
      <c r="CP288">
        <v>1315.498</v>
      </c>
      <c r="CQ288" t="s">
        <v>1449</v>
      </c>
      <c r="CT288" t="s">
        <v>313</v>
      </c>
      <c r="CU288">
        <v>1016.274</v>
      </c>
      <c r="CV288" t="s">
        <v>313</v>
      </c>
      <c r="CY288" t="s">
        <v>313</v>
      </c>
      <c r="CZ288">
        <v>3857.0889999999999</v>
      </c>
      <c r="DA288" t="s">
        <v>313</v>
      </c>
      <c r="DD288" t="s">
        <v>313</v>
      </c>
      <c r="DE288">
        <v>404.77100000000002</v>
      </c>
      <c r="DF288" t="s">
        <v>347</v>
      </c>
      <c r="DI288" t="s">
        <v>313</v>
      </c>
      <c r="DJ288">
        <v>4090.0590000000002</v>
      </c>
      <c r="DK288" t="s">
        <v>341</v>
      </c>
      <c r="DN288" t="s">
        <v>313</v>
      </c>
      <c r="DO288">
        <v>0</v>
      </c>
      <c r="DP288" t="s">
        <v>418</v>
      </c>
      <c r="DQ288">
        <v>62.673000000000002</v>
      </c>
      <c r="DR288">
        <v>6422.6329999999998</v>
      </c>
      <c r="DS288" t="s">
        <v>418</v>
      </c>
      <c r="DT288">
        <v>0</v>
      </c>
      <c r="DU288" t="s">
        <v>332</v>
      </c>
      <c r="DV288">
        <v>100</v>
      </c>
      <c r="DW288">
        <v>10247.906999999999</v>
      </c>
      <c r="DX288" t="s">
        <v>332</v>
      </c>
      <c r="DY288">
        <v>3211.2159999999999</v>
      </c>
      <c r="DZ288" t="s">
        <v>328</v>
      </c>
      <c r="EC288" t="s">
        <v>313</v>
      </c>
      <c r="ED288">
        <v>7615.9750000000004</v>
      </c>
      <c r="EE288" t="s">
        <v>306</v>
      </c>
      <c r="EH288" t="s">
        <v>313</v>
      </c>
      <c r="EI288">
        <v>292.69200000000001</v>
      </c>
      <c r="EJ288" t="s">
        <v>333</v>
      </c>
      <c r="EM288" t="s">
        <v>313</v>
      </c>
      <c r="EN288">
        <v>1269.809</v>
      </c>
      <c r="EO288" t="s">
        <v>494</v>
      </c>
      <c r="ER288" t="s">
        <v>313</v>
      </c>
      <c r="ES288">
        <v>2177.009</v>
      </c>
      <c r="ET288" t="s">
        <v>313</v>
      </c>
      <c r="EW288" t="s">
        <v>313</v>
      </c>
      <c r="EX288">
        <v>3760.1849999999999</v>
      </c>
      <c r="EY288" t="s">
        <v>313</v>
      </c>
      <c r="FB288" t="s">
        <v>313</v>
      </c>
      <c r="FC288">
        <v>5556.3710000000001</v>
      </c>
      <c r="FD288" t="s">
        <v>376</v>
      </c>
      <c r="FG288" t="s">
        <v>313</v>
      </c>
      <c r="FH288">
        <v>7279.9759999999997</v>
      </c>
      <c r="FI288" t="s">
        <v>328</v>
      </c>
      <c r="FL288" t="s">
        <v>313</v>
      </c>
      <c r="FM288">
        <v>18.806000000000001</v>
      </c>
      <c r="FN288" t="s">
        <v>328</v>
      </c>
      <c r="FQ288" t="s">
        <v>313</v>
      </c>
      <c r="FR288">
        <v>3319.442</v>
      </c>
      <c r="FS288" t="s">
        <v>349</v>
      </c>
      <c r="FV288" t="s">
        <v>313</v>
      </c>
      <c r="FW288">
        <v>943.22</v>
      </c>
      <c r="FX288" t="s">
        <v>328</v>
      </c>
      <c r="GA288" t="s">
        <v>313</v>
      </c>
      <c r="GB288">
        <v>2097.3760000000002</v>
      </c>
      <c r="GC288" t="s">
        <v>529</v>
      </c>
      <c r="GF288" t="s">
        <v>313</v>
      </c>
      <c r="GG288">
        <v>2990.973</v>
      </c>
      <c r="GH288" t="s">
        <v>328</v>
      </c>
      <c r="GK288" t="s">
        <v>313</v>
      </c>
      <c r="GL288">
        <v>4359.134</v>
      </c>
      <c r="GM288" t="s">
        <v>337</v>
      </c>
      <c r="GP288" t="s">
        <v>313</v>
      </c>
      <c r="GQ288">
        <v>3456.4810000000002</v>
      </c>
      <c r="GR288" t="s">
        <v>685</v>
      </c>
      <c r="GU288" t="s">
        <v>313</v>
      </c>
      <c r="GV288">
        <v>776.596</v>
      </c>
      <c r="GW288" t="s">
        <v>313</v>
      </c>
      <c r="GZ288" t="s">
        <v>313</v>
      </c>
      <c r="HA288">
        <v>17513.993999999999</v>
      </c>
      <c r="HB288" t="s">
        <v>339</v>
      </c>
      <c r="HE288" t="s">
        <v>313</v>
      </c>
      <c r="HF288">
        <v>1703.3710000000001</v>
      </c>
      <c r="HG288" t="s">
        <v>328</v>
      </c>
      <c r="HJ288" t="s">
        <v>313</v>
      </c>
      <c r="HK288">
        <v>3909.556</v>
      </c>
      <c r="HL288" t="s">
        <v>328</v>
      </c>
      <c r="HO288" t="s">
        <v>313</v>
      </c>
      <c r="HP288">
        <v>192.99799999999999</v>
      </c>
      <c r="HQ288" t="s">
        <v>328</v>
      </c>
      <c r="HT288" t="s">
        <v>313</v>
      </c>
      <c r="HU288">
        <v>17339.616999999998</v>
      </c>
      <c r="HV288" t="s">
        <v>340</v>
      </c>
      <c r="HY288" t="s">
        <v>313</v>
      </c>
      <c r="HZ288">
        <v>4674.8729999999996</v>
      </c>
      <c r="IA288" t="s">
        <v>327</v>
      </c>
      <c r="ID288" t="s">
        <v>313</v>
      </c>
      <c r="IE288">
        <v>3986.5459999999998</v>
      </c>
      <c r="IF288" t="s">
        <v>306</v>
      </c>
      <c r="II288" t="s">
        <v>313</v>
      </c>
      <c r="IJ288">
        <v>9.1630000000000003</v>
      </c>
      <c r="IK288" t="s">
        <v>2332</v>
      </c>
      <c r="IN288" t="s">
        <v>313</v>
      </c>
    </row>
    <row r="289" spans="1:248">
      <c r="A289">
        <v>286</v>
      </c>
      <c r="B289" t="s">
        <v>2130</v>
      </c>
      <c r="C289" t="s">
        <v>2131</v>
      </c>
      <c r="D289" t="s">
        <v>2132</v>
      </c>
      <c r="E289" t="s">
        <v>2133</v>
      </c>
      <c r="F289" t="s">
        <v>2134</v>
      </c>
      <c r="G289" t="s">
        <v>313</v>
      </c>
      <c r="H289" t="s">
        <v>1840</v>
      </c>
      <c r="I289" t="s">
        <v>313</v>
      </c>
      <c r="J289" t="s">
        <v>313</v>
      </c>
      <c r="K289" t="s">
        <v>313</v>
      </c>
      <c r="L289" t="s">
        <v>313</v>
      </c>
      <c r="M289">
        <v>287</v>
      </c>
      <c r="N289">
        <v>10933.036</v>
      </c>
      <c r="O289" t="s">
        <v>314</v>
      </c>
      <c r="R289" t="s">
        <v>313</v>
      </c>
      <c r="S289">
        <v>180.66300000000001</v>
      </c>
      <c r="T289" t="s">
        <v>410</v>
      </c>
      <c r="W289" t="s">
        <v>313</v>
      </c>
      <c r="X289">
        <v>0</v>
      </c>
      <c r="Y289" t="s">
        <v>316</v>
      </c>
      <c r="Z289">
        <v>100</v>
      </c>
      <c r="AA289">
        <v>47912.686000000002</v>
      </c>
      <c r="AB289" t="s">
        <v>316</v>
      </c>
      <c r="AC289">
        <v>4991.0479999999998</v>
      </c>
      <c r="AD289" t="s">
        <v>524</v>
      </c>
      <c r="AG289" t="s">
        <v>313</v>
      </c>
      <c r="AH289">
        <v>1946.616</v>
      </c>
      <c r="AI289" t="s">
        <v>525</v>
      </c>
      <c r="AL289" t="s">
        <v>313</v>
      </c>
      <c r="AM289">
        <v>1782.374</v>
      </c>
      <c r="AN289" t="s">
        <v>319</v>
      </c>
      <c r="AQ289" t="s">
        <v>313</v>
      </c>
      <c r="AR289">
        <v>3291.0189999999998</v>
      </c>
      <c r="AS289" t="s">
        <v>320</v>
      </c>
      <c r="AV289" t="s">
        <v>313</v>
      </c>
      <c r="AW289">
        <v>1968.431</v>
      </c>
      <c r="AX289" t="s">
        <v>366</v>
      </c>
      <c r="BA289" t="s">
        <v>313</v>
      </c>
      <c r="BB289">
        <v>705.22500000000002</v>
      </c>
      <c r="BC289" t="s">
        <v>322</v>
      </c>
      <c r="BF289" t="s">
        <v>313</v>
      </c>
      <c r="BG289">
        <v>5.234</v>
      </c>
      <c r="BH289" t="s">
        <v>2135</v>
      </c>
      <c r="BK289" t="s">
        <v>313</v>
      </c>
      <c r="BL289">
        <v>4523.3990000000003</v>
      </c>
      <c r="BM289" t="s">
        <v>449</v>
      </c>
      <c r="BP289" t="s">
        <v>313</v>
      </c>
      <c r="BQ289">
        <v>4870.2259999999997</v>
      </c>
      <c r="BR289" t="s">
        <v>374</v>
      </c>
      <c r="BU289" t="s">
        <v>313</v>
      </c>
      <c r="BV289">
        <v>4407.9279999999999</v>
      </c>
      <c r="BW289" t="s">
        <v>509</v>
      </c>
      <c r="BZ289" t="s">
        <v>313</v>
      </c>
      <c r="CA289">
        <v>1955.4880000000001</v>
      </c>
      <c r="CB289" t="s">
        <v>414</v>
      </c>
      <c r="CE289" t="s">
        <v>313</v>
      </c>
      <c r="CF289">
        <v>102.678</v>
      </c>
      <c r="CG289" t="s">
        <v>328</v>
      </c>
      <c r="CJ289" t="s">
        <v>313</v>
      </c>
      <c r="CK289">
        <v>4803.7820000000002</v>
      </c>
      <c r="CL289" t="s">
        <v>328</v>
      </c>
      <c r="CO289" t="s">
        <v>313</v>
      </c>
      <c r="CP289">
        <v>1275.423</v>
      </c>
      <c r="CQ289" t="s">
        <v>528</v>
      </c>
      <c r="CT289" t="s">
        <v>313</v>
      </c>
      <c r="CU289">
        <v>3995.1909999999998</v>
      </c>
      <c r="CV289" t="s">
        <v>313</v>
      </c>
      <c r="CY289" t="s">
        <v>313</v>
      </c>
      <c r="CZ289">
        <v>4381.1980000000003</v>
      </c>
      <c r="DA289" t="s">
        <v>313</v>
      </c>
      <c r="DD289" t="s">
        <v>313</v>
      </c>
      <c r="DE289">
        <v>7.1849999999999996</v>
      </c>
      <c r="DF289" t="s">
        <v>347</v>
      </c>
      <c r="DI289" t="s">
        <v>313</v>
      </c>
      <c r="DJ289">
        <v>4818.0460000000003</v>
      </c>
      <c r="DK289" t="s">
        <v>306</v>
      </c>
      <c r="DN289" t="s">
        <v>313</v>
      </c>
      <c r="DO289">
        <v>1359.8119999999999</v>
      </c>
      <c r="DP289" t="s">
        <v>306</v>
      </c>
      <c r="DS289" t="s">
        <v>313</v>
      </c>
      <c r="DT289">
        <v>0</v>
      </c>
      <c r="DU289" t="s">
        <v>332</v>
      </c>
      <c r="DV289">
        <v>100</v>
      </c>
      <c r="DW289">
        <v>47912.686000000002</v>
      </c>
      <c r="DX289" t="s">
        <v>332</v>
      </c>
      <c r="DY289">
        <v>4904.4049999999997</v>
      </c>
      <c r="DZ289" t="s">
        <v>328</v>
      </c>
      <c r="EC289" t="s">
        <v>313</v>
      </c>
      <c r="ED289">
        <v>9112.93</v>
      </c>
      <c r="EE289" t="s">
        <v>306</v>
      </c>
      <c r="EH289" t="s">
        <v>313</v>
      </c>
      <c r="EI289">
        <v>30.776</v>
      </c>
      <c r="EJ289" t="s">
        <v>333</v>
      </c>
      <c r="EM289" t="s">
        <v>313</v>
      </c>
      <c r="EN289">
        <v>3988.105</v>
      </c>
      <c r="EO289" t="s">
        <v>394</v>
      </c>
      <c r="ER289" t="s">
        <v>313</v>
      </c>
      <c r="ES289">
        <v>2676.6469999999999</v>
      </c>
      <c r="ET289" t="s">
        <v>313</v>
      </c>
      <c r="EW289" t="s">
        <v>313</v>
      </c>
      <c r="EX289">
        <v>4793.9480000000003</v>
      </c>
      <c r="EY289" t="s">
        <v>313</v>
      </c>
      <c r="FB289" t="s">
        <v>313</v>
      </c>
      <c r="FC289">
        <v>3936.953</v>
      </c>
      <c r="FD289" t="s">
        <v>335</v>
      </c>
      <c r="FG289" t="s">
        <v>313</v>
      </c>
      <c r="FH289">
        <v>8792.3130000000001</v>
      </c>
      <c r="FI289" t="s">
        <v>328</v>
      </c>
      <c r="FL289" t="s">
        <v>313</v>
      </c>
      <c r="FM289">
        <v>413.887</v>
      </c>
      <c r="FN289" t="s">
        <v>328</v>
      </c>
      <c r="FQ289" t="s">
        <v>313</v>
      </c>
      <c r="FR289">
        <v>1990.8209999999999</v>
      </c>
      <c r="FS289" t="s">
        <v>360</v>
      </c>
      <c r="FV289" t="s">
        <v>313</v>
      </c>
      <c r="FW289">
        <v>1200.2090000000001</v>
      </c>
      <c r="FX289" t="s">
        <v>328</v>
      </c>
      <c r="GA289" t="s">
        <v>313</v>
      </c>
      <c r="GB289">
        <v>5225.0190000000002</v>
      </c>
      <c r="GC289" t="s">
        <v>395</v>
      </c>
      <c r="GF289" t="s">
        <v>313</v>
      </c>
      <c r="GG289">
        <v>8190.0119999999997</v>
      </c>
      <c r="GH289" t="s">
        <v>328</v>
      </c>
      <c r="GK289" t="s">
        <v>313</v>
      </c>
      <c r="GL289">
        <v>1956.2850000000001</v>
      </c>
      <c r="GM289" t="s">
        <v>416</v>
      </c>
      <c r="GP289" t="s">
        <v>313</v>
      </c>
      <c r="GQ289">
        <v>4557.0709999999999</v>
      </c>
      <c r="GR289" t="s">
        <v>510</v>
      </c>
      <c r="GU289" t="s">
        <v>313</v>
      </c>
      <c r="GV289">
        <v>1054.7550000000001</v>
      </c>
      <c r="GW289" t="s">
        <v>313</v>
      </c>
      <c r="GZ289" t="s">
        <v>313</v>
      </c>
      <c r="HA289">
        <v>11573.569</v>
      </c>
      <c r="HB289" t="s">
        <v>339</v>
      </c>
      <c r="HE289" t="s">
        <v>313</v>
      </c>
      <c r="HF289">
        <v>803.50199999999995</v>
      </c>
      <c r="HG289" t="s">
        <v>328</v>
      </c>
      <c r="HJ289" t="s">
        <v>313</v>
      </c>
      <c r="HK289">
        <v>4511.1469999999999</v>
      </c>
      <c r="HL289" t="s">
        <v>328</v>
      </c>
      <c r="HO289" t="s">
        <v>313</v>
      </c>
      <c r="HP289">
        <v>10.872999999999999</v>
      </c>
      <c r="HQ289" t="s">
        <v>328</v>
      </c>
      <c r="HT289" t="s">
        <v>313</v>
      </c>
      <c r="HU289">
        <v>20867.327000000001</v>
      </c>
      <c r="HV289" t="s">
        <v>340</v>
      </c>
      <c r="HY289" t="s">
        <v>313</v>
      </c>
      <c r="HZ289">
        <v>1454.085</v>
      </c>
      <c r="IA289" t="s">
        <v>531</v>
      </c>
      <c r="ID289" t="s">
        <v>313</v>
      </c>
      <c r="IE289">
        <v>4721.348</v>
      </c>
      <c r="IF289" t="s">
        <v>306</v>
      </c>
      <c r="II289" t="s">
        <v>313</v>
      </c>
      <c r="IJ289">
        <v>3.9329999999999998</v>
      </c>
      <c r="IK289" t="s">
        <v>2332</v>
      </c>
      <c r="IN289" t="s">
        <v>313</v>
      </c>
    </row>
    <row r="290" spans="1:248">
      <c r="A290">
        <v>287</v>
      </c>
      <c r="B290" t="s">
        <v>2136</v>
      </c>
      <c r="C290" t="s">
        <v>2137</v>
      </c>
      <c r="D290" t="s">
        <v>1221</v>
      </c>
      <c r="E290" t="s">
        <v>2138</v>
      </c>
      <c r="F290" t="s">
        <v>2139</v>
      </c>
      <c r="G290" t="s">
        <v>313</v>
      </c>
      <c r="H290" t="s">
        <v>1845</v>
      </c>
      <c r="I290" t="s">
        <v>313</v>
      </c>
      <c r="J290" t="s">
        <v>313</v>
      </c>
      <c r="K290" t="s">
        <v>313</v>
      </c>
      <c r="L290" t="s">
        <v>313</v>
      </c>
      <c r="M290">
        <v>288</v>
      </c>
      <c r="N290">
        <v>12797.807000000001</v>
      </c>
      <c r="O290" t="s">
        <v>314</v>
      </c>
      <c r="R290" t="s">
        <v>313</v>
      </c>
      <c r="S290">
        <v>252.77699999999999</v>
      </c>
      <c r="T290" t="s">
        <v>471</v>
      </c>
      <c r="W290" t="s">
        <v>313</v>
      </c>
      <c r="X290">
        <v>0</v>
      </c>
      <c r="Y290" t="s">
        <v>316</v>
      </c>
      <c r="Z290">
        <v>100</v>
      </c>
      <c r="AA290">
        <v>4872.1220000000003</v>
      </c>
      <c r="AB290" t="s">
        <v>316</v>
      </c>
      <c r="AC290">
        <v>7656.6719999999996</v>
      </c>
      <c r="AD290" t="s">
        <v>317</v>
      </c>
      <c r="AG290" t="s">
        <v>313</v>
      </c>
      <c r="AH290">
        <v>3251.1149999999998</v>
      </c>
      <c r="AI290" t="s">
        <v>600</v>
      </c>
      <c r="AL290" t="s">
        <v>313</v>
      </c>
      <c r="AM290">
        <v>1721.0920000000001</v>
      </c>
      <c r="AN290" t="s">
        <v>319</v>
      </c>
      <c r="AQ290" t="s">
        <v>313</v>
      </c>
      <c r="AR290">
        <v>178.45400000000001</v>
      </c>
      <c r="AS290" t="s">
        <v>616</v>
      </c>
      <c r="AV290" t="s">
        <v>313</v>
      </c>
      <c r="AW290">
        <v>1960.989</v>
      </c>
      <c r="AX290" t="s">
        <v>306</v>
      </c>
      <c r="BA290" t="s">
        <v>313</v>
      </c>
      <c r="BB290">
        <v>854.26700000000005</v>
      </c>
      <c r="BC290" t="s">
        <v>322</v>
      </c>
      <c r="BF290" t="s">
        <v>313</v>
      </c>
      <c r="BG290">
        <v>196.08</v>
      </c>
      <c r="BH290" t="s">
        <v>914</v>
      </c>
      <c r="BK290" t="s">
        <v>313</v>
      </c>
      <c r="BL290">
        <v>1719.7550000000001</v>
      </c>
      <c r="BM290" t="s">
        <v>662</v>
      </c>
      <c r="BP290" t="s">
        <v>313</v>
      </c>
      <c r="BQ290">
        <v>5750.6930000000002</v>
      </c>
      <c r="BR290" t="s">
        <v>374</v>
      </c>
      <c r="BU290" t="s">
        <v>313</v>
      </c>
      <c r="BV290">
        <v>1939.9870000000001</v>
      </c>
      <c r="BW290" t="s">
        <v>663</v>
      </c>
      <c r="BZ290" t="s">
        <v>313</v>
      </c>
      <c r="CA290">
        <v>1173.826</v>
      </c>
      <c r="CB290" t="s">
        <v>841</v>
      </c>
      <c r="CE290" t="s">
        <v>313</v>
      </c>
      <c r="CF290">
        <v>854.673</v>
      </c>
      <c r="CG290" t="s">
        <v>328</v>
      </c>
      <c r="CJ290" t="s">
        <v>313</v>
      </c>
      <c r="CK290">
        <v>2865.6889999999999</v>
      </c>
      <c r="CL290" t="s">
        <v>328</v>
      </c>
      <c r="CO290" t="s">
        <v>313</v>
      </c>
      <c r="CP290">
        <v>1770.31</v>
      </c>
      <c r="CQ290" t="s">
        <v>842</v>
      </c>
      <c r="CT290" t="s">
        <v>313</v>
      </c>
      <c r="CU290">
        <v>1814.6120000000001</v>
      </c>
      <c r="CV290" t="s">
        <v>313</v>
      </c>
      <c r="CY290" t="s">
        <v>313</v>
      </c>
      <c r="CZ290">
        <v>5393.2550000000001</v>
      </c>
      <c r="DA290" t="s">
        <v>313</v>
      </c>
      <c r="DD290" t="s">
        <v>313</v>
      </c>
      <c r="DE290">
        <v>612.76400000000001</v>
      </c>
      <c r="DF290" t="s">
        <v>347</v>
      </c>
      <c r="DI290" t="s">
        <v>313</v>
      </c>
      <c r="DJ290">
        <v>5624.4489999999996</v>
      </c>
      <c r="DK290" t="s">
        <v>341</v>
      </c>
      <c r="DN290" t="s">
        <v>313</v>
      </c>
      <c r="DO290">
        <v>490.78800000000001</v>
      </c>
      <c r="DP290" t="s">
        <v>418</v>
      </c>
      <c r="DS290" t="s">
        <v>313</v>
      </c>
      <c r="DT290">
        <v>0</v>
      </c>
      <c r="DU290" t="s">
        <v>332</v>
      </c>
      <c r="DV290">
        <v>100</v>
      </c>
      <c r="DW290">
        <v>4872.1220000000003</v>
      </c>
      <c r="DX290" t="s">
        <v>332</v>
      </c>
      <c r="DY290">
        <v>4696.9960000000001</v>
      </c>
      <c r="DZ290" t="s">
        <v>328</v>
      </c>
      <c r="EC290" t="s">
        <v>313</v>
      </c>
      <c r="ED290">
        <v>8366.82</v>
      </c>
      <c r="EE290" t="s">
        <v>306</v>
      </c>
      <c r="EH290" t="s">
        <v>313</v>
      </c>
      <c r="EI290">
        <v>322.51400000000001</v>
      </c>
      <c r="EJ290" t="s">
        <v>364</v>
      </c>
      <c r="EM290" t="s">
        <v>313</v>
      </c>
      <c r="EN290">
        <v>1627.9290000000001</v>
      </c>
      <c r="EO290" t="s">
        <v>494</v>
      </c>
      <c r="ER290" t="s">
        <v>313</v>
      </c>
      <c r="ES290">
        <v>669.63499999999999</v>
      </c>
      <c r="ET290" t="s">
        <v>313</v>
      </c>
      <c r="EW290" t="s">
        <v>313</v>
      </c>
      <c r="EX290">
        <v>5295.2510000000002</v>
      </c>
      <c r="EY290" t="s">
        <v>313</v>
      </c>
      <c r="FB290" t="s">
        <v>313</v>
      </c>
      <c r="FC290">
        <v>5087.6559999999999</v>
      </c>
      <c r="FD290" t="s">
        <v>376</v>
      </c>
      <c r="FG290" t="s">
        <v>313</v>
      </c>
      <c r="FH290">
        <v>8534.1880000000001</v>
      </c>
      <c r="FI290" t="s">
        <v>328</v>
      </c>
      <c r="FL290" t="s">
        <v>313</v>
      </c>
      <c r="FM290">
        <v>54.232999999999997</v>
      </c>
      <c r="FN290" t="s">
        <v>328</v>
      </c>
      <c r="FQ290" t="s">
        <v>313</v>
      </c>
      <c r="FR290">
        <v>3495.7240000000002</v>
      </c>
      <c r="FS290" t="s">
        <v>458</v>
      </c>
      <c r="FV290" t="s">
        <v>313</v>
      </c>
      <c r="FW290">
        <v>586.77300000000002</v>
      </c>
      <c r="FX290" t="s">
        <v>328</v>
      </c>
      <c r="GA290" t="s">
        <v>313</v>
      </c>
      <c r="GB290">
        <v>1898.61</v>
      </c>
      <c r="GC290" t="s">
        <v>666</v>
      </c>
      <c r="GF290" t="s">
        <v>313</v>
      </c>
      <c r="GG290">
        <v>1481.808</v>
      </c>
      <c r="GH290" t="s">
        <v>328</v>
      </c>
      <c r="GK290" t="s">
        <v>313</v>
      </c>
      <c r="GL290">
        <v>5710.8490000000002</v>
      </c>
      <c r="GM290" t="s">
        <v>337</v>
      </c>
      <c r="GP290" t="s">
        <v>313</v>
      </c>
      <c r="GQ290">
        <v>1948.7370000000001</v>
      </c>
      <c r="GR290" t="s">
        <v>685</v>
      </c>
      <c r="GU290" t="s">
        <v>313</v>
      </c>
      <c r="GV290">
        <v>0</v>
      </c>
      <c r="GW290" t="s">
        <v>313</v>
      </c>
      <c r="GX290">
        <v>0</v>
      </c>
      <c r="GY290">
        <v>0</v>
      </c>
      <c r="GZ290" t="s">
        <v>313</v>
      </c>
      <c r="HA290">
        <v>18587.591</v>
      </c>
      <c r="HB290" t="s">
        <v>339</v>
      </c>
      <c r="HE290" t="s">
        <v>313</v>
      </c>
      <c r="HF290">
        <v>1081.306</v>
      </c>
      <c r="HG290" t="s">
        <v>328</v>
      </c>
      <c r="HJ290" t="s">
        <v>313</v>
      </c>
      <c r="HK290">
        <v>5452.5420000000004</v>
      </c>
      <c r="HL290" t="s">
        <v>328</v>
      </c>
      <c r="HO290" t="s">
        <v>313</v>
      </c>
      <c r="HP290">
        <v>0</v>
      </c>
      <c r="HQ290" t="s">
        <v>328</v>
      </c>
      <c r="HR290">
        <v>100</v>
      </c>
      <c r="HS290">
        <v>4872.1220000000003</v>
      </c>
      <c r="HT290" t="s">
        <v>328</v>
      </c>
      <c r="HU290">
        <v>17769.632000000001</v>
      </c>
      <c r="HV290" t="s">
        <v>340</v>
      </c>
      <c r="HY290" t="s">
        <v>313</v>
      </c>
      <c r="HZ290">
        <v>5210.2179999999998</v>
      </c>
      <c r="IA290" t="s">
        <v>723</v>
      </c>
      <c r="ID290" t="s">
        <v>313</v>
      </c>
      <c r="IE290">
        <v>5493.2640000000001</v>
      </c>
      <c r="IF290" t="s">
        <v>306</v>
      </c>
      <c r="II290" t="s">
        <v>313</v>
      </c>
      <c r="IJ290">
        <v>185.136</v>
      </c>
      <c r="IK290" t="s">
        <v>2332</v>
      </c>
      <c r="IN290" t="s">
        <v>313</v>
      </c>
    </row>
    <row r="291" spans="1:248">
      <c r="A291">
        <v>288</v>
      </c>
      <c r="B291" t="s">
        <v>2140</v>
      </c>
      <c r="C291" t="s">
        <v>2141</v>
      </c>
      <c r="D291" t="s">
        <v>2142</v>
      </c>
      <c r="E291" t="s">
        <v>2143</v>
      </c>
      <c r="F291" t="s">
        <v>2144</v>
      </c>
      <c r="G291" t="s">
        <v>313</v>
      </c>
      <c r="H291" t="s">
        <v>1852</v>
      </c>
      <c r="I291" t="s">
        <v>313</v>
      </c>
      <c r="J291" t="s">
        <v>313</v>
      </c>
      <c r="K291" t="s">
        <v>313</v>
      </c>
      <c r="L291" t="s">
        <v>313</v>
      </c>
      <c r="M291">
        <v>289</v>
      </c>
      <c r="N291">
        <v>12309.252</v>
      </c>
      <c r="O291" t="s">
        <v>314</v>
      </c>
      <c r="R291" t="s">
        <v>313</v>
      </c>
      <c r="S291">
        <v>1012.116</v>
      </c>
      <c r="T291" t="s">
        <v>483</v>
      </c>
      <c r="W291" t="s">
        <v>313</v>
      </c>
      <c r="X291">
        <v>0</v>
      </c>
      <c r="Y291" t="s">
        <v>316</v>
      </c>
      <c r="Z291">
        <v>100</v>
      </c>
      <c r="AA291">
        <v>6516.3950000000004</v>
      </c>
      <c r="AB291" t="s">
        <v>316</v>
      </c>
      <c r="AC291">
        <v>5985.8739999999998</v>
      </c>
      <c r="AD291" t="s">
        <v>524</v>
      </c>
      <c r="AG291" t="s">
        <v>313</v>
      </c>
      <c r="AH291">
        <v>3156.127</v>
      </c>
      <c r="AI291" t="s">
        <v>525</v>
      </c>
      <c r="AL291" t="s">
        <v>313</v>
      </c>
      <c r="AM291">
        <v>2512.643</v>
      </c>
      <c r="AN291" t="s">
        <v>319</v>
      </c>
      <c r="AQ291" t="s">
        <v>313</v>
      </c>
      <c r="AR291">
        <v>4052.1909999999998</v>
      </c>
      <c r="AS291" t="s">
        <v>526</v>
      </c>
      <c r="AV291" t="s">
        <v>313</v>
      </c>
      <c r="AW291">
        <v>3589.386</v>
      </c>
      <c r="AX291" t="s">
        <v>366</v>
      </c>
      <c r="BA291" t="s">
        <v>313</v>
      </c>
      <c r="BB291">
        <v>264.52300000000002</v>
      </c>
      <c r="BC291" t="s">
        <v>322</v>
      </c>
      <c r="BF291" t="s">
        <v>313</v>
      </c>
      <c r="BG291">
        <v>62.704000000000001</v>
      </c>
      <c r="BH291" t="s">
        <v>675</v>
      </c>
      <c r="BK291" t="s">
        <v>313</v>
      </c>
      <c r="BL291">
        <v>5221.1949999999997</v>
      </c>
      <c r="BM291" t="s">
        <v>449</v>
      </c>
      <c r="BP291" t="s">
        <v>313</v>
      </c>
      <c r="BQ291">
        <v>5559.402</v>
      </c>
      <c r="BR291" t="s">
        <v>374</v>
      </c>
      <c r="BU291" t="s">
        <v>313</v>
      </c>
      <c r="BV291">
        <v>5074.2560000000003</v>
      </c>
      <c r="BW291" t="s">
        <v>509</v>
      </c>
      <c r="BZ291" t="s">
        <v>313</v>
      </c>
      <c r="CA291">
        <v>3186.2579999999998</v>
      </c>
      <c r="CB291" t="s">
        <v>414</v>
      </c>
      <c r="CE291" t="s">
        <v>313</v>
      </c>
      <c r="CF291">
        <v>264.63499999999999</v>
      </c>
      <c r="CG291" t="s">
        <v>328</v>
      </c>
      <c r="CJ291" t="s">
        <v>313</v>
      </c>
      <c r="CK291">
        <v>5486.92</v>
      </c>
      <c r="CL291" t="s">
        <v>328</v>
      </c>
      <c r="CO291" t="s">
        <v>313</v>
      </c>
      <c r="CP291">
        <v>134.922</v>
      </c>
      <c r="CQ291" t="s">
        <v>528</v>
      </c>
      <c r="CT291" t="s">
        <v>313</v>
      </c>
      <c r="CU291">
        <v>3077.759</v>
      </c>
      <c r="CV291" t="s">
        <v>313</v>
      </c>
      <c r="CY291" t="s">
        <v>313</v>
      </c>
      <c r="CZ291">
        <v>5101.116</v>
      </c>
      <c r="DA291" t="s">
        <v>313</v>
      </c>
      <c r="DD291" t="s">
        <v>313</v>
      </c>
      <c r="DE291">
        <v>209.952</v>
      </c>
      <c r="DF291" t="s">
        <v>347</v>
      </c>
      <c r="DI291" t="s">
        <v>313</v>
      </c>
      <c r="DJ291">
        <v>5482.4129999999996</v>
      </c>
      <c r="DK291" t="s">
        <v>306</v>
      </c>
      <c r="DN291" t="s">
        <v>313</v>
      </c>
      <c r="DO291">
        <v>1977.7249999999999</v>
      </c>
      <c r="DP291" t="s">
        <v>418</v>
      </c>
      <c r="DS291" t="s">
        <v>313</v>
      </c>
      <c r="DT291">
        <v>0</v>
      </c>
      <c r="DU291" t="s">
        <v>332</v>
      </c>
      <c r="DV291">
        <v>99.872</v>
      </c>
      <c r="DW291">
        <v>6508.0469999999996</v>
      </c>
      <c r="DX291" t="s">
        <v>332</v>
      </c>
      <c r="DY291">
        <v>5368.2269999999999</v>
      </c>
      <c r="DZ291" t="s">
        <v>328</v>
      </c>
      <c r="EC291" t="s">
        <v>313</v>
      </c>
      <c r="ED291">
        <v>10244.791999999999</v>
      </c>
      <c r="EE291" t="s">
        <v>306</v>
      </c>
      <c r="EH291" t="s">
        <v>313</v>
      </c>
      <c r="EI291">
        <v>165.13</v>
      </c>
      <c r="EJ291" t="s">
        <v>333</v>
      </c>
      <c r="EM291" t="s">
        <v>313</v>
      </c>
      <c r="EN291">
        <v>5580.5140000000001</v>
      </c>
      <c r="EO291" t="s">
        <v>394</v>
      </c>
      <c r="ER291" t="s">
        <v>313</v>
      </c>
      <c r="ES291">
        <v>3365.2150000000001</v>
      </c>
      <c r="ET291" t="s">
        <v>313</v>
      </c>
      <c r="EW291" t="s">
        <v>313</v>
      </c>
      <c r="EX291">
        <v>5360.433</v>
      </c>
      <c r="EY291" t="s">
        <v>313</v>
      </c>
      <c r="FB291" t="s">
        <v>313</v>
      </c>
      <c r="FC291">
        <v>5559.7920000000004</v>
      </c>
      <c r="FD291" t="s">
        <v>335</v>
      </c>
      <c r="FG291" t="s">
        <v>313</v>
      </c>
      <c r="FH291">
        <v>9679.5450000000001</v>
      </c>
      <c r="FI291" t="s">
        <v>328</v>
      </c>
      <c r="FL291" t="s">
        <v>313</v>
      </c>
      <c r="FM291">
        <v>4.8940000000000001</v>
      </c>
      <c r="FN291" t="s">
        <v>328</v>
      </c>
      <c r="FQ291" t="s">
        <v>313</v>
      </c>
      <c r="FR291">
        <v>951.38599999999997</v>
      </c>
      <c r="FS291" t="s">
        <v>321</v>
      </c>
      <c r="FV291" t="s">
        <v>313</v>
      </c>
      <c r="FW291">
        <v>135.887</v>
      </c>
      <c r="FX291" t="s">
        <v>328</v>
      </c>
      <c r="GA291" t="s">
        <v>313</v>
      </c>
      <c r="GB291">
        <v>5560.5680000000002</v>
      </c>
      <c r="GC291" t="s">
        <v>529</v>
      </c>
      <c r="GF291" t="s">
        <v>313</v>
      </c>
      <c r="GG291">
        <v>7415.4340000000002</v>
      </c>
      <c r="GH291" t="s">
        <v>328</v>
      </c>
      <c r="GK291" t="s">
        <v>313</v>
      </c>
      <c r="GL291">
        <v>3186.018</v>
      </c>
      <c r="GM291" t="s">
        <v>416</v>
      </c>
      <c r="GP291" t="s">
        <v>313</v>
      </c>
      <c r="GQ291">
        <v>5293.741</v>
      </c>
      <c r="GR291" t="s">
        <v>530</v>
      </c>
      <c r="GU291" t="s">
        <v>313</v>
      </c>
      <c r="GV291">
        <v>0</v>
      </c>
      <c r="GW291" t="s">
        <v>313</v>
      </c>
      <c r="GX291">
        <v>0</v>
      </c>
      <c r="GY291">
        <v>1.2999999999999999E-2</v>
      </c>
      <c r="GZ291" t="s">
        <v>313</v>
      </c>
      <c r="HA291">
        <v>12193.601000000001</v>
      </c>
      <c r="HB291" t="s">
        <v>339</v>
      </c>
      <c r="HE291" t="s">
        <v>313</v>
      </c>
      <c r="HF291">
        <v>410.27300000000002</v>
      </c>
      <c r="HG291" t="s">
        <v>328</v>
      </c>
      <c r="HJ291" t="s">
        <v>313</v>
      </c>
      <c r="HK291">
        <v>5158.7120000000004</v>
      </c>
      <c r="HL291" t="s">
        <v>328</v>
      </c>
      <c r="HO291" t="s">
        <v>313</v>
      </c>
      <c r="HP291">
        <v>158.876</v>
      </c>
      <c r="HQ291" t="s">
        <v>328</v>
      </c>
      <c r="HT291" t="s">
        <v>313</v>
      </c>
      <c r="HU291">
        <v>21484.018</v>
      </c>
      <c r="HV291" t="s">
        <v>340</v>
      </c>
      <c r="HY291" t="s">
        <v>313</v>
      </c>
      <c r="HZ291">
        <v>264.63499999999999</v>
      </c>
      <c r="IA291" t="s">
        <v>531</v>
      </c>
      <c r="ID291" t="s">
        <v>313</v>
      </c>
      <c r="IE291">
        <v>5776.3140000000003</v>
      </c>
      <c r="IF291" t="s">
        <v>306</v>
      </c>
      <c r="II291" t="s">
        <v>313</v>
      </c>
      <c r="IJ291">
        <v>0</v>
      </c>
      <c r="IK291" t="s">
        <v>2332</v>
      </c>
      <c r="IL291">
        <v>76.230999999999995</v>
      </c>
      <c r="IM291">
        <v>4967.5429999999997</v>
      </c>
      <c r="IN291" t="s">
        <v>2332</v>
      </c>
    </row>
    <row r="292" spans="1:248">
      <c r="A292">
        <v>289</v>
      </c>
      <c r="B292" t="s">
        <v>2145</v>
      </c>
      <c r="C292" t="s">
        <v>2146</v>
      </c>
      <c r="D292" t="s">
        <v>1405</v>
      </c>
      <c r="E292" t="s">
        <v>2147</v>
      </c>
      <c r="F292" t="s">
        <v>2148</v>
      </c>
      <c r="G292" t="s">
        <v>313</v>
      </c>
      <c r="H292" t="s">
        <v>1858</v>
      </c>
      <c r="I292" t="s">
        <v>313</v>
      </c>
      <c r="J292" t="s">
        <v>313</v>
      </c>
      <c r="K292" t="s">
        <v>313</v>
      </c>
      <c r="L292" t="s">
        <v>313</v>
      </c>
      <c r="M292">
        <v>290</v>
      </c>
      <c r="N292">
        <v>6413.8</v>
      </c>
      <c r="O292" t="s">
        <v>314</v>
      </c>
      <c r="R292" t="s">
        <v>313</v>
      </c>
      <c r="S292">
        <v>4818.982</v>
      </c>
      <c r="T292" t="s">
        <v>315</v>
      </c>
      <c r="W292" t="s">
        <v>313</v>
      </c>
      <c r="X292">
        <v>112.01</v>
      </c>
      <c r="Y292" t="s">
        <v>316</v>
      </c>
      <c r="AB292" t="s">
        <v>313</v>
      </c>
      <c r="AC292">
        <v>3221.4340000000002</v>
      </c>
      <c r="AD292" t="s">
        <v>317</v>
      </c>
      <c r="AG292" t="s">
        <v>313</v>
      </c>
      <c r="AH292">
        <v>0</v>
      </c>
      <c r="AI292" t="s">
        <v>318</v>
      </c>
      <c r="AJ292">
        <v>100</v>
      </c>
      <c r="AK292">
        <v>11727.543</v>
      </c>
      <c r="AL292" t="s">
        <v>318</v>
      </c>
      <c r="AM292">
        <v>1481.2629999999999</v>
      </c>
      <c r="AN292" t="s">
        <v>319</v>
      </c>
      <c r="AQ292" t="s">
        <v>313</v>
      </c>
      <c r="AR292">
        <v>3436.5450000000001</v>
      </c>
      <c r="AS292" t="s">
        <v>402</v>
      </c>
      <c r="AV292" t="s">
        <v>313</v>
      </c>
      <c r="AW292">
        <v>1978.931</v>
      </c>
      <c r="AX292" t="s">
        <v>341</v>
      </c>
      <c r="BA292" t="s">
        <v>313</v>
      </c>
      <c r="BB292">
        <v>1025.204</v>
      </c>
      <c r="BC292" t="s">
        <v>322</v>
      </c>
      <c r="BF292" t="s">
        <v>313</v>
      </c>
      <c r="BG292">
        <v>187.72399999999999</v>
      </c>
      <c r="BH292" t="s">
        <v>954</v>
      </c>
      <c r="BK292" t="s">
        <v>313</v>
      </c>
      <c r="BL292">
        <v>3221.2489999999998</v>
      </c>
      <c r="BM292" t="s">
        <v>392</v>
      </c>
      <c r="BP292" t="s">
        <v>313</v>
      </c>
      <c r="BQ292">
        <v>3440.194</v>
      </c>
      <c r="BR292" t="s">
        <v>374</v>
      </c>
      <c r="BU292" t="s">
        <v>313</v>
      </c>
      <c r="BV292">
        <v>3080.634</v>
      </c>
      <c r="BW292" t="s">
        <v>326</v>
      </c>
      <c r="BZ292" t="s">
        <v>313</v>
      </c>
      <c r="CA292">
        <v>0</v>
      </c>
      <c r="CB292" t="s">
        <v>327</v>
      </c>
      <c r="CC292">
        <v>99.980999999999995</v>
      </c>
      <c r="CD292">
        <v>11725.31</v>
      </c>
      <c r="CE292" t="s">
        <v>327</v>
      </c>
      <c r="CF292">
        <v>608.13800000000003</v>
      </c>
      <c r="CG292" t="s">
        <v>328</v>
      </c>
      <c r="CJ292" t="s">
        <v>313</v>
      </c>
      <c r="CK292">
        <v>2378.08</v>
      </c>
      <c r="CL292" t="s">
        <v>328</v>
      </c>
      <c r="CO292" t="s">
        <v>313</v>
      </c>
      <c r="CP292">
        <v>2398.8879999999999</v>
      </c>
      <c r="CQ292" t="s">
        <v>955</v>
      </c>
      <c r="CT292" t="s">
        <v>313</v>
      </c>
      <c r="CU292">
        <v>2232.5120000000002</v>
      </c>
      <c r="CV292" t="s">
        <v>313</v>
      </c>
      <c r="CY292" t="s">
        <v>313</v>
      </c>
      <c r="CZ292">
        <v>2801.3270000000002</v>
      </c>
      <c r="DA292" t="s">
        <v>313</v>
      </c>
      <c r="DD292" t="s">
        <v>313</v>
      </c>
      <c r="DE292">
        <v>248.30500000000001</v>
      </c>
      <c r="DF292" t="s">
        <v>347</v>
      </c>
      <c r="DI292" t="s">
        <v>313</v>
      </c>
      <c r="DJ292">
        <v>3497.5569999999998</v>
      </c>
      <c r="DK292" t="s">
        <v>341</v>
      </c>
      <c r="DN292" t="s">
        <v>313</v>
      </c>
      <c r="DO292">
        <v>1185.452</v>
      </c>
      <c r="DP292" t="s">
        <v>418</v>
      </c>
      <c r="DS292" t="s">
        <v>313</v>
      </c>
      <c r="DT292">
        <v>0</v>
      </c>
      <c r="DU292" t="s">
        <v>332</v>
      </c>
      <c r="DV292">
        <v>92.513000000000005</v>
      </c>
      <c r="DW292">
        <v>10849.501</v>
      </c>
      <c r="DX292" t="s">
        <v>332</v>
      </c>
      <c r="DY292">
        <v>2680.0520000000001</v>
      </c>
      <c r="DZ292" t="s">
        <v>328</v>
      </c>
      <c r="EC292" t="s">
        <v>313</v>
      </c>
      <c r="ED292">
        <v>2201.0610000000001</v>
      </c>
      <c r="EE292" t="s">
        <v>306</v>
      </c>
      <c r="EH292" t="s">
        <v>313</v>
      </c>
      <c r="EI292">
        <v>218.04499999999999</v>
      </c>
      <c r="EJ292" t="s">
        <v>333</v>
      </c>
      <c r="EM292" t="s">
        <v>313</v>
      </c>
      <c r="EN292">
        <v>4061.127</v>
      </c>
      <c r="EO292" t="s">
        <v>494</v>
      </c>
      <c r="ER292" t="s">
        <v>313</v>
      </c>
      <c r="ES292">
        <v>3191.2660000000001</v>
      </c>
      <c r="ET292" t="s">
        <v>313</v>
      </c>
      <c r="EW292" t="s">
        <v>313</v>
      </c>
      <c r="EX292">
        <v>3511.848</v>
      </c>
      <c r="EY292" t="s">
        <v>313</v>
      </c>
      <c r="FB292" t="s">
        <v>313</v>
      </c>
      <c r="FC292">
        <v>5484.2269999999999</v>
      </c>
      <c r="FD292" t="s">
        <v>376</v>
      </c>
      <c r="FG292" t="s">
        <v>313</v>
      </c>
      <c r="FH292">
        <v>2172.942</v>
      </c>
      <c r="FI292" t="s">
        <v>328</v>
      </c>
      <c r="FL292" t="s">
        <v>313</v>
      </c>
      <c r="FM292">
        <v>3096.8130000000001</v>
      </c>
      <c r="FN292" t="s">
        <v>328</v>
      </c>
      <c r="FQ292" t="s">
        <v>313</v>
      </c>
      <c r="FR292">
        <v>4074.7719999999999</v>
      </c>
      <c r="FS292" t="s">
        <v>306</v>
      </c>
      <c r="FV292" t="s">
        <v>313</v>
      </c>
      <c r="FW292">
        <v>210.68100000000001</v>
      </c>
      <c r="FX292" t="s">
        <v>328</v>
      </c>
      <c r="GA292" t="s">
        <v>313</v>
      </c>
      <c r="GB292">
        <v>3343.6559999999999</v>
      </c>
      <c r="GC292" t="s">
        <v>336</v>
      </c>
      <c r="GF292" t="s">
        <v>313</v>
      </c>
      <c r="GG292">
        <v>7692.326</v>
      </c>
      <c r="GH292" t="s">
        <v>328</v>
      </c>
      <c r="GK292" t="s">
        <v>313</v>
      </c>
      <c r="GL292">
        <v>0</v>
      </c>
      <c r="GM292" t="s">
        <v>337</v>
      </c>
      <c r="GN292">
        <v>99.986000000000004</v>
      </c>
      <c r="GO292">
        <v>11725.916999999999</v>
      </c>
      <c r="GP292" t="s">
        <v>337</v>
      </c>
      <c r="GQ292">
        <v>3463.134</v>
      </c>
      <c r="GR292" t="s">
        <v>502</v>
      </c>
      <c r="GU292" t="s">
        <v>313</v>
      </c>
      <c r="GV292">
        <v>0</v>
      </c>
      <c r="GW292" t="s">
        <v>313</v>
      </c>
      <c r="GX292">
        <v>0</v>
      </c>
      <c r="GY292">
        <v>4.0000000000000001E-3</v>
      </c>
      <c r="GZ292" t="s">
        <v>313</v>
      </c>
      <c r="HA292">
        <v>19109.911</v>
      </c>
      <c r="HB292" t="s">
        <v>339</v>
      </c>
      <c r="HE292" t="s">
        <v>313</v>
      </c>
      <c r="HF292">
        <v>1601.797</v>
      </c>
      <c r="HG292" t="s">
        <v>328</v>
      </c>
      <c r="HJ292" t="s">
        <v>313</v>
      </c>
      <c r="HK292">
        <v>3628.6309999999999</v>
      </c>
      <c r="HL292" t="s">
        <v>328</v>
      </c>
      <c r="HO292" t="s">
        <v>313</v>
      </c>
      <c r="HP292">
        <v>0</v>
      </c>
      <c r="HQ292" t="s">
        <v>328</v>
      </c>
      <c r="HR292">
        <v>100</v>
      </c>
      <c r="HS292">
        <v>11727.539000000001</v>
      </c>
      <c r="HT292" t="s">
        <v>328</v>
      </c>
      <c r="HU292">
        <v>12514.109</v>
      </c>
      <c r="HV292" t="s">
        <v>340</v>
      </c>
      <c r="HY292" t="s">
        <v>313</v>
      </c>
      <c r="HZ292">
        <v>677.91399999999999</v>
      </c>
      <c r="IA292" t="s">
        <v>327</v>
      </c>
      <c r="ID292" t="s">
        <v>313</v>
      </c>
      <c r="IE292">
        <v>0</v>
      </c>
      <c r="IF292" t="s">
        <v>306</v>
      </c>
      <c r="IG292">
        <v>100</v>
      </c>
      <c r="IH292">
        <v>11727.539000000001</v>
      </c>
      <c r="II292" t="s">
        <v>306</v>
      </c>
      <c r="IJ292">
        <v>0</v>
      </c>
      <c r="IK292" t="s">
        <v>2332</v>
      </c>
      <c r="IL292">
        <v>100</v>
      </c>
      <c r="IM292">
        <v>11727.521000000001</v>
      </c>
      <c r="IN292" t="s">
        <v>2332</v>
      </c>
    </row>
    <row r="293" spans="1:248">
      <c r="A293">
        <v>292</v>
      </c>
      <c r="B293" t="s">
        <v>2149</v>
      </c>
      <c r="C293" t="s">
        <v>2150</v>
      </c>
      <c r="D293" t="s">
        <v>2151</v>
      </c>
      <c r="E293" t="s">
        <v>2152</v>
      </c>
      <c r="F293" t="s">
        <v>2153</v>
      </c>
      <c r="G293" t="s">
        <v>313</v>
      </c>
      <c r="H293" t="s">
        <v>1908</v>
      </c>
      <c r="I293" t="s">
        <v>313</v>
      </c>
      <c r="J293" t="s">
        <v>313</v>
      </c>
      <c r="K293" t="s">
        <v>313</v>
      </c>
      <c r="L293" t="s">
        <v>313</v>
      </c>
      <c r="M293">
        <v>291</v>
      </c>
      <c r="N293">
        <v>6459.9250000000002</v>
      </c>
      <c r="O293" t="s">
        <v>314</v>
      </c>
      <c r="R293" t="s">
        <v>313</v>
      </c>
      <c r="S293">
        <v>5590.7520000000004</v>
      </c>
      <c r="T293" t="s">
        <v>315</v>
      </c>
      <c r="W293" t="s">
        <v>313</v>
      </c>
      <c r="X293">
        <v>0</v>
      </c>
      <c r="Y293" t="s">
        <v>316</v>
      </c>
      <c r="Z293">
        <v>100</v>
      </c>
      <c r="AA293">
        <v>10340.896000000001</v>
      </c>
      <c r="AB293" t="s">
        <v>316</v>
      </c>
      <c r="AC293">
        <v>4130.0839999999998</v>
      </c>
      <c r="AD293" t="s">
        <v>317</v>
      </c>
      <c r="AG293" t="s">
        <v>313</v>
      </c>
      <c r="AH293">
        <v>33.146999999999998</v>
      </c>
      <c r="AI293" t="s">
        <v>318</v>
      </c>
      <c r="AL293" t="s">
        <v>313</v>
      </c>
      <c r="AM293">
        <v>2480.86</v>
      </c>
      <c r="AN293" t="s">
        <v>319</v>
      </c>
      <c r="AQ293" t="s">
        <v>313</v>
      </c>
      <c r="AR293">
        <v>4247.7979999999998</v>
      </c>
      <c r="AS293" t="s">
        <v>320</v>
      </c>
      <c r="AV293" t="s">
        <v>313</v>
      </c>
      <c r="AW293">
        <v>2975.1610000000001</v>
      </c>
      <c r="AX293" t="s">
        <v>341</v>
      </c>
      <c r="BA293" t="s">
        <v>313</v>
      </c>
      <c r="BB293">
        <v>428.92899999999997</v>
      </c>
      <c r="BC293" t="s">
        <v>322</v>
      </c>
      <c r="BF293" t="s">
        <v>313</v>
      </c>
      <c r="BG293">
        <v>254.434</v>
      </c>
      <c r="BH293" t="s">
        <v>1028</v>
      </c>
      <c r="BK293" t="s">
        <v>313</v>
      </c>
      <c r="BL293">
        <v>2917.2269999999999</v>
      </c>
      <c r="BM293" t="s">
        <v>324</v>
      </c>
      <c r="BP293" t="s">
        <v>313</v>
      </c>
      <c r="BQ293">
        <v>4462.0749999999998</v>
      </c>
      <c r="BR293" t="s">
        <v>374</v>
      </c>
      <c r="BU293" t="s">
        <v>313</v>
      </c>
      <c r="BV293">
        <v>3967.239</v>
      </c>
      <c r="BW293" t="s">
        <v>326</v>
      </c>
      <c r="BZ293" t="s">
        <v>313</v>
      </c>
      <c r="CA293">
        <v>0</v>
      </c>
      <c r="CB293" t="s">
        <v>1029</v>
      </c>
      <c r="CC293">
        <v>1.0999999999999999E-2</v>
      </c>
      <c r="CD293">
        <v>1.1859999999999999</v>
      </c>
      <c r="CE293" t="s">
        <v>1029</v>
      </c>
      <c r="CF293">
        <v>126.681</v>
      </c>
      <c r="CG293" t="s">
        <v>328</v>
      </c>
      <c r="CJ293" t="s">
        <v>313</v>
      </c>
      <c r="CK293">
        <v>3366.9810000000002</v>
      </c>
      <c r="CL293" t="s">
        <v>328</v>
      </c>
      <c r="CO293" t="s">
        <v>313</v>
      </c>
      <c r="CP293">
        <v>2326.9180000000001</v>
      </c>
      <c r="CQ293" t="s">
        <v>329</v>
      </c>
      <c r="CT293" t="s">
        <v>313</v>
      </c>
      <c r="CU293">
        <v>2572.672</v>
      </c>
      <c r="CV293" t="s">
        <v>313</v>
      </c>
      <c r="CY293" t="s">
        <v>313</v>
      </c>
      <c r="CZ293">
        <v>3683.4189999999999</v>
      </c>
      <c r="DA293" t="s">
        <v>313</v>
      </c>
      <c r="DD293" t="s">
        <v>313</v>
      </c>
      <c r="DE293">
        <v>74.977999999999994</v>
      </c>
      <c r="DF293" t="s">
        <v>347</v>
      </c>
      <c r="DI293" t="s">
        <v>313</v>
      </c>
      <c r="DJ293">
        <v>4514.9160000000002</v>
      </c>
      <c r="DK293" t="s">
        <v>341</v>
      </c>
      <c r="DN293" t="s">
        <v>313</v>
      </c>
      <c r="DO293">
        <v>970.30799999999999</v>
      </c>
      <c r="DP293" t="s">
        <v>375</v>
      </c>
      <c r="DS293" t="s">
        <v>313</v>
      </c>
      <c r="DT293">
        <v>0</v>
      </c>
      <c r="DU293" t="s">
        <v>332</v>
      </c>
      <c r="DV293">
        <v>100</v>
      </c>
      <c r="DW293">
        <v>10340.896000000001</v>
      </c>
      <c r="DX293" t="s">
        <v>332</v>
      </c>
      <c r="DY293">
        <v>3583.0929999999998</v>
      </c>
      <c r="DZ293" t="s">
        <v>328</v>
      </c>
      <c r="EC293" t="s">
        <v>313</v>
      </c>
      <c r="ED293">
        <v>1544.56</v>
      </c>
      <c r="EE293" t="s">
        <v>306</v>
      </c>
      <c r="EH293" t="s">
        <v>313</v>
      </c>
      <c r="EI293">
        <v>42.548000000000002</v>
      </c>
      <c r="EJ293" t="s">
        <v>333</v>
      </c>
      <c r="EM293" t="s">
        <v>313</v>
      </c>
      <c r="EN293">
        <v>4450.8239999999996</v>
      </c>
      <c r="EO293" t="s">
        <v>494</v>
      </c>
      <c r="ER293" t="s">
        <v>313</v>
      </c>
      <c r="ES293">
        <v>3703.5529999999999</v>
      </c>
      <c r="ET293" t="s">
        <v>313</v>
      </c>
      <c r="EW293" t="s">
        <v>313</v>
      </c>
      <c r="EX293">
        <v>4514.3540000000003</v>
      </c>
      <c r="EY293" t="s">
        <v>313</v>
      </c>
      <c r="FB293" t="s">
        <v>313</v>
      </c>
      <c r="FC293">
        <v>4970.3490000000002</v>
      </c>
      <c r="FD293" t="s">
        <v>376</v>
      </c>
      <c r="FG293" t="s">
        <v>313</v>
      </c>
      <c r="FH293">
        <v>2537.4560000000001</v>
      </c>
      <c r="FI293" t="s">
        <v>328</v>
      </c>
      <c r="FL293" t="s">
        <v>313</v>
      </c>
      <c r="FM293">
        <v>4110.8490000000002</v>
      </c>
      <c r="FN293" t="s">
        <v>328</v>
      </c>
      <c r="FQ293" t="s">
        <v>313</v>
      </c>
      <c r="FR293">
        <v>4939.8059999999996</v>
      </c>
      <c r="FS293" t="s">
        <v>306</v>
      </c>
      <c r="FV293" t="s">
        <v>313</v>
      </c>
      <c r="FW293">
        <v>83.754999999999995</v>
      </c>
      <c r="FX293" t="s">
        <v>328</v>
      </c>
      <c r="GA293" t="s">
        <v>313</v>
      </c>
      <c r="GB293">
        <v>3007.1590000000001</v>
      </c>
      <c r="GC293" t="s">
        <v>336</v>
      </c>
      <c r="GF293" t="s">
        <v>313</v>
      </c>
      <c r="GG293">
        <v>8016.0439999999999</v>
      </c>
      <c r="GH293" t="s">
        <v>328</v>
      </c>
      <c r="GK293" t="s">
        <v>313</v>
      </c>
      <c r="GL293">
        <v>139.607</v>
      </c>
      <c r="GM293" t="s">
        <v>337</v>
      </c>
      <c r="GP293" t="s">
        <v>313</v>
      </c>
      <c r="GQ293">
        <v>4474.0290000000005</v>
      </c>
      <c r="GR293" t="s">
        <v>502</v>
      </c>
      <c r="GU293" t="s">
        <v>313</v>
      </c>
      <c r="GV293">
        <v>0</v>
      </c>
      <c r="GW293" t="s">
        <v>313</v>
      </c>
      <c r="GX293">
        <v>0</v>
      </c>
      <c r="GY293">
        <v>1E-3</v>
      </c>
      <c r="GZ293" t="s">
        <v>313</v>
      </c>
      <c r="HA293">
        <v>20130.842000000001</v>
      </c>
      <c r="HB293" t="s">
        <v>339</v>
      </c>
      <c r="HE293" t="s">
        <v>313</v>
      </c>
      <c r="HF293">
        <v>1052.758</v>
      </c>
      <c r="HG293" t="s">
        <v>328</v>
      </c>
      <c r="HJ293" t="s">
        <v>313</v>
      </c>
      <c r="HK293">
        <v>4639.0569999999998</v>
      </c>
      <c r="HL293" t="s">
        <v>328</v>
      </c>
      <c r="HO293" t="s">
        <v>313</v>
      </c>
      <c r="HP293">
        <v>0</v>
      </c>
      <c r="HQ293" t="s">
        <v>328</v>
      </c>
      <c r="HR293">
        <v>100</v>
      </c>
      <c r="HS293">
        <v>10340.894</v>
      </c>
      <c r="HT293" t="s">
        <v>328</v>
      </c>
      <c r="HU293">
        <v>11609.16</v>
      </c>
      <c r="HV293" t="s">
        <v>340</v>
      </c>
      <c r="HY293" t="s">
        <v>313</v>
      </c>
      <c r="HZ293">
        <v>479.09399999999999</v>
      </c>
      <c r="IA293" t="s">
        <v>327</v>
      </c>
      <c r="ID293" t="s">
        <v>313</v>
      </c>
      <c r="IE293">
        <v>126.681</v>
      </c>
      <c r="IF293" t="s">
        <v>306</v>
      </c>
      <c r="II293" t="s">
        <v>313</v>
      </c>
      <c r="IJ293">
        <v>0</v>
      </c>
      <c r="IK293" t="s">
        <v>2332</v>
      </c>
      <c r="IL293">
        <v>60.043999999999997</v>
      </c>
      <c r="IM293">
        <v>6209.1170000000002</v>
      </c>
      <c r="IN293" t="s">
        <v>2332</v>
      </c>
    </row>
    <row r="294" spans="1:248">
      <c r="A294">
        <v>290</v>
      </c>
      <c r="B294" t="s">
        <v>2154</v>
      </c>
      <c r="C294" t="s">
        <v>2155</v>
      </c>
      <c r="D294" t="s">
        <v>2156</v>
      </c>
      <c r="E294" t="s">
        <v>2157</v>
      </c>
      <c r="F294" t="s">
        <v>2158</v>
      </c>
      <c r="G294" t="s">
        <v>313</v>
      </c>
      <c r="H294" t="s">
        <v>1887</v>
      </c>
      <c r="I294" t="s">
        <v>313</v>
      </c>
      <c r="J294" t="s">
        <v>313</v>
      </c>
      <c r="K294" t="s">
        <v>313</v>
      </c>
      <c r="L294" t="s">
        <v>313</v>
      </c>
      <c r="M294">
        <v>292</v>
      </c>
      <c r="N294">
        <v>5855.7439999999997</v>
      </c>
      <c r="O294" t="s">
        <v>314</v>
      </c>
      <c r="R294" t="s">
        <v>313</v>
      </c>
      <c r="S294">
        <v>6496.8760000000002</v>
      </c>
      <c r="T294" t="s">
        <v>315</v>
      </c>
      <c r="W294" t="s">
        <v>313</v>
      </c>
      <c r="X294">
        <v>0</v>
      </c>
      <c r="Y294" t="s">
        <v>316</v>
      </c>
      <c r="Z294">
        <v>100</v>
      </c>
      <c r="AA294">
        <v>14594.057000000001</v>
      </c>
      <c r="AB294" t="s">
        <v>316</v>
      </c>
      <c r="AC294">
        <v>4480.4430000000002</v>
      </c>
      <c r="AD294" t="s">
        <v>317</v>
      </c>
      <c r="AG294" t="s">
        <v>313</v>
      </c>
      <c r="AH294">
        <v>676.19299999999998</v>
      </c>
      <c r="AI294" t="s">
        <v>318</v>
      </c>
      <c r="AL294" t="s">
        <v>313</v>
      </c>
      <c r="AM294">
        <v>2351.636</v>
      </c>
      <c r="AN294" t="s">
        <v>372</v>
      </c>
      <c r="AQ294" t="s">
        <v>313</v>
      </c>
      <c r="AR294">
        <v>3783.9569999999999</v>
      </c>
      <c r="AS294" t="s">
        <v>320</v>
      </c>
      <c r="AV294" t="s">
        <v>313</v>
      </c>
      <c r="AW294">
        <v>3501.0749999999998</v>
      </c>
      <c r="AX294" t="s">
        <v>341</v>
      </c>
      <c r="BA294" t="s">
        <v>313</v>
      </c>
      <c r="BB294">
        <v>368.67</v>
      </c>
      <c r="BC294" t="s">
        <v>322</v>
      </c>
      <c r="BF294" t="s">
        <v>313</v>
      </c>
      <c r="BG294">
        <v>81.908000000000001</v>
      </c>
      <c r="BH294" t="s">
        <v>2082</v>
      </c>
      <c r="BK294" t="s">
        <v>313</v>
      </c>
      <c r="BL294">
        <v>2164.2919999999999</v>
      </c>
      <c r="BM294" t="s">
        <v>324</v>
      </c>
      <c r="BP294" t="s">
        <v>313</v>
      </c>
      <c r="BQ294">
        <v>5143.6189999999997</v>
      </c>
      <c r="BR294" t="s">
        <v>374</v>
      </c>
      <c r="BU294" t="s">
        <v>313</v>
      </c>
      <c r="BV294">
        <v>4297.16</v>
      </c>
      <c r="BW294" t="s">
        <v>326</v>
      </c>
      <c r="BZ294" t="s">
        <v>313</v>
      </c>
      <c r="CA294">
        <v>11.93</v>
      </c>
      <c r="CB294" t="s">
        <v>327</v>
      </c>
      <c r="CE294" t="s">
        <v>313</v>
      </c>
      <c r="CF294">
        <v>160.334</v>
      </c>
      <c r="CG294" t="s">
        <v>328</v>
      </c>
      <c r="CJ294" t="s">
        <v>313</v>
      </c>
      <c r="CK294">
        <v>4128.607</v>
      </c>
      <c r="CL294" t="s">
        <v>328</v>
      </c>
      <c r="CO294" t="s">
        <v>313</v>
      </c>
      <c r="CP294">
        <v>1618.712</v>
      </c>
      <c r="CQ294" t="s">
        <v>329</v>
      </c>
      <c r="CT294" t="s">
        <v>313</v>
      </c>
      <c r="CU294">
        <v>2072.4830000000002</v>
      </c>
      <c r="CV294" t="s">
        <v>313</v>
      </c>
      <c r="CY294" t="s">
        <v>313</v>
      </c>
      <c r="CZ294">
        <v>4007.596</v>
      </c>
      <c r="DA294" t="s">
        <v>313</v>
      </c>
      <c r="DD294" t="s">
        <v>313</v>
      </c>
      <c r="DE294">
        <v>155.79300000000001</v>
      </c>
      <c r="DF294" t="s">
        <v>330</v>
      </c>
      <c r="DI294" t="s">
        <v>313</v>
      </c>
      <c r="DJ294">
        <v>5213.8509999999997</v>
      </c>
      <c r="DK294" t="s">
        <v>306</v>
      </c>
      <c r="DN294" t="s">
        <v>313</v>
      </c>
      <c r="DO294">
        <v>0</v>
      </c>
      <c r="DP294" t="s">
        <v>375</v>
      </c>
      <c r="DQ294">
        <v>27.126000000000001</v>
      </c>
      <c r="DR294">
        <v>3958.7979999999998</v>
      </c>
      <c r="DS294" t="s">
        <v>375</v>
      </c>
      <c r="DT294">
        <v>0</v>
      </c>
      <c r="DU294" t="s">
        <v>332</v>
      </c>
      <c r="DV294">
        <v>100</v>
      </c>
      <c r="DW294">
        <v>14594.057000000001</v>
      </c>
      <c r="DX294" t="s">
        <v>332</v>
      </c>
      <c r="DY294">
        <v>3945.971</v>
      </c>
      <c r="DZ294" t="s">
        <v>328</v>
      </c>
      <c r="EC294" t="s">
        <v>313</v>
      </c>
      <c r="ED294">
        <v>424.70600000000002</v>
      </c>
      <c r="EE294" t="s">
        <v>306</v>
      </c>
      <c r="EH294" t="s">
        <v>313</v>
      </c>
      <c r="EI294">
        <v>392.44900000000001</v>
      </c>
      <c r="EJ294" t="s">
        <v>333</v>
      </c>
      <c r="EM294" t="s">
        <v>313</v>
      </c>
      <c r="EN294">
        <v>5357.3130000000001</v>
      </c>
      <c r="EO294" t="s">
        <v>494</v>
      </c>
      <c r="ER294" t="s">
        <v>313</v>
      </c>
      <c r="ES294">
        <v>4610.6490000000003</v>
      </c>
      <c r="ET294" t="s">
        <v>313</v>
      </c>
      <c r="EW294" t="s">
        <v>313</v>
      </c>
      <c r="EX294">
        <v>5253.4390000000003</v>
      </c>
      <c r="EY294" t="s">
        <v>313</v>
      </c>
      <c r="FB294" t="s">
        <v>313</v>
      </c>
      <c r="FC294">
        <v>4617.5569999999998</v>
      </c>
      <c r="FD294" t="s">
        <v>376</v>
      </c>
      <c r="FG294" t="s">
        <v>313</v>
      </c>
      <c r="FH294">
        <v>2417.4499999999998</v>
      </c>
      <c r="FI294" t="s">
        <v>328</v>
      </c>
      <c r="FL294" t="s">
        <v>313</v>
      </c>
      <c r="FM294">
        <v>4823.9679999999998</v>
      </c>
      <c r="FN294" t="s">
        <v>328</v>
      </c>
      <c r="FQ294" t="s">
        <v>313</v>
      </c>
      <c r="FR294">
        <v>5164.6970000000001</v>
      </c>
      <c r="FS294" t="s">
        <v>306</v>
      </c>
      <c r="FV294" t="s">
        <v>313</v>
      </c>
      <c r="FW294">
        <v>918.77800000000002</v>
      </c>
      <c r="FX294" t="s">
        <v>328</v>
      </c>
      <c r="GA294" t="s">
        <v>313</v>
      </c>
      <c r="GB294">
        <v>2307.7869999999998</v>
      </c>
      <c r="GC294" t="s">
        <v>336</v>
      </c>
      <c r="GF294" t="s">
        <v>313</v>
      </c>
      <c r="GG294">
        <v>8892.0859999999993</v>
      </c>
      <c r="GH294" t="s">
        <v>328</v>
      </c>
      <c r="GK294" t="s">
        <v>313</v>
      </c>
      <c r="GL294">
        <v>11.689</v>
      </c>
      <c r="GM294" t="s">
        <v>337</v>
      </c>
      <c r="GP294" t="s">
        <v>313</v>
      </c>
      <c r="GQ294">
        <v>5193.9790000000003</v>
      </c>
      <c r="GR294" t="s">
        <v>502</v>
      </c>
      <c r="GU294" t="s">
        <v>313</v>
      </c>
      <c r="GV294">
        <v>842.29700000000003</v>
      </c>
      <c r="GW294" t="s">
        <v>313</v>
      </c>
      <c r="GZ294" t="s">
        <v>313</v>
      </c>
      <c r="HA294">
        <v>20646.281999999999</v>
      </c>
      <c r="HB294" t="s">
        <v>339</v>
      </c>
      <c r="HE294" t="s">
        <v>313</v>
      </c>
      <c r="HF294">
        <v>1760.6959999999999</v>
      </c>
      <c r="HG294" t="s">
        <v>328</v>
      </c>
      <c r="HJ294" t="s">
        <v>313</v>
      </c>
      <c r="HK294">
        <v>5359.3590000000004</v>
      </c>
      <c r="HL294" t="s">
        <v>328</v>
      </c>
      <c r="HO294" t="s">
        <v>313</v>
      </c>
      <c r="HP294">
        <v>0</v>
      </c>
      <c r="HQ294" t="s">
        <v>328</v>
      </c>
      <c r="HR294">
        <v>100</v>
      </c>
      <c r="HS294">
        <v>14594.057000000001</v>
      </c>
      <c r="HT294" t="s">
        <v>328</v>
      </c>
      <c r="HU294">
        <v>10453.706</v>
      </c>
      <c r="HV294" t="s">
        <v>340</v>
      </c>
      <c r="HY294" t="s">
        <v>313</v>
      </c>
      <c r="HZ294">
        <v>532.41700000000003</v>
      </c>
      <c r="IA294" t="s">
        <v>327</v>
      </c>
      <c r="ID294" t="s">
        <v>313</v>
      </c>
      <c r="IE294">
        <v>11.92</v>
      </c>
      <c r="IF294" t="s">
        <v>306</v>
      </c>
      <c r="II294" t="s">
        <v>313</v>
      </c>
      <c r="IJ294">
        <v>154.137</v>
      </c>
      <c r="IK294" t="s">
        <v>2332</v>
      </c>
      <c r="IN294" t="s">
        <v>313</v>
      </c>
    </row>
    <row r="295" spans="1:248">
      <c r="A295">
        <v>291</v>
      </c>
      <c r="B295" t="s">
        <v>2159</v>
      </c>
      <c r="C295" t="s">
        <v>2160</v>
      </c>
      <c r="D295" t="s">
        <v>2161</v>
      </c>
      <c r="E295" t="s">
        <v>2162</v>
      </c>
      <c r="F295" t="s">
        <v>2163</v>
      </c>
      <c r="G295" t="s">
        <v>313</v>
      </c>
      <c r="H295" t="s">
        <v>1892</v>
      </c>
      <c r="I295" t="s">
        <v>313</v>
      </c>
      <c r="J295" t="s">
        <v>313</v>
      </c>
      <c r="K295" t="s">
        <v>313</v>
      </c>
      <c r="L295" t="s">
        <v>313</v>
      </c>
      <c r="M295">
        <v>293</v>
      </c>
      <c r="N295">
        <v>15440.39</v>
      </c>
      <c r="O295" t="s">
        <v>314</v>
      </c>
      <c r="R295" t="s">
        <v>313</v>
      </c>
      <c r="S295">
        <v>234.71600000000001</v>
      </c>
      <c r="T295" t="s">
        <v>490</v>
      </c>
      <c r="W295" t="s">
        <v>313</v>
      </c>
      <c r="X295">
        <v>0</v>
      </c>
      <c r="Y295" t="s">
        <v>316</v>
      </c>
      <c r="Z295">
        <v>100</v>
      </c>
      <c r="AA295">
        <v>111758.003</v>
      </c>
      <c r="AB295" t="s">
        <v>316</v>
      </c>
      <c r="AC295">
        <v>8253.5619999999999</v>
      </c>
      <c r="AD295" t="s">
        <v>713</v>
      </c>
      <c r="AG295" t="s">
        <v>313</v>
      </c>
      <c r="AH295">
        <v>1929.577</v>
      </c>
      <c r="AI295" t="s">
        <v>785</v>
      </c>
      <c r="AL295" t="s">
        <v>313</v>
      </c>
      <c r="AM295">
        <v>3940.02</v>
      </c>
      <c r="AN295" t="s">
        <v>850</v>
      </c>
      <c r="AQ295" t="s">
        <v>313</v>
      </c>
      <c r="AR295">
        <v>853.30499999999995</v>
      </c>
      <c r="AS295" t="s">
        <v>660</v>
      </c>
      <c r="AV295" t="s">
        <v>313</v>
      </c>
      <c r="AW295">
        <v>4853.5460000000003</v>
      </c>
      <c r="AX295" t="s">
        <v>306</v>
      </c>
      <c r="BA295" t="s">
        <v>313</v>
      </c>
      <c r="BB295">
        <v>583.75800000000004</v>
      </c>
      <c r="BC295" t="s">
        <v>322</v>
      </c>
      <c r="BF295" t="s">
        <v>313</v>
      </c>
      <c r="BG295">
        <v>10.654</v>
      </c>
      <c r="BH295" t="s">
        <v>2164</v>
      </c>
      <c r="BK295" t="s">
        <v>313</v>
      </c>
      <c r="BL295">
        <v>742.20500000000004</v>
      </c>
      <c r="BM295" t="s">
        <v>662</v>
      </c>
      <c r="BP295" t="s">
        <v>313</v>
      </c>
      <c r="BQ295">
        <v>8646.2900000000009</v>
      </c>
      <c r="BR295" t="s">
        <v>374</v>
      </c>
      <c r="BU295" t="s">
        <v>313</v>
      </c>
      <c r="BV295">
        <v>330.22199999999998</v>
      </c>
      <c r="BW295" t="s">
        <v>852</v>
      </c>
      <c r="BZ295" t="s">
        <v>313</v>
      </c>
      <c r="CA295">
        <v>302.50099999999998</v>
      </c>
      <c r="CB295" t="s">
        <v>719</v>
      </c>
      <c r="CE295" t="s">
        <v>313</v>
      </c>
      <c r="CF295">
        <v>516.47799999999995</v>
      </c>
      <c r="CG295" t="s">
        <v>328</v>
      </c>
      <c r="CJ295" t="s">
        <v>313</v>
      </c>
      <c r="CK295">
        <v>5743.0429999999997</v>
      </c>
      <c r="CL295" t="s">
        <v>328</v>
      </c>
      <c r="CO295" t="s">
        <v>313</v>
      </c>
      <c r="CP295">
        <v>416.74799999999999</v>
      </c>
      <c r="CQ295" t="s">
        <v>720</v>
      </c>
      <c r="CT295" t="s">
        <v>313</v>
      </c>
      <c r="CU295">
        <v>764.33500000000004</v>
      </c>
      <c r="CV295" t="s">
        <v>313</v>
      </c>
      <c r="CY295" t="s">
        <v>313</v>
      </c>
      <c r="CZ295">
        <v>8290.2129999999997</v>
      </c>
      <c r="DA295" t="s">
        <v>313</v>
      </c>
      <c r="DD295" t="s">
        <v>313</v>
      </c>
      <c r="DE295">
        <v>0</v>
      </c>
      <c r="DF295" t="s">
        <v>347</v>
      </c>
      <c r="DG295">
        <v>97.825999999999993</v>
      </c>
      <c r="DH295">
        <v>109328.626</v>
      </c>
      <c r="DI295" t="s">
        <v>347</v>
      </c>
      <c r="DJ295">
        <v>8520.69</v>
      </c>
      <c r="DK295" t="s">
        <v>341</v>
      </c>
      <c r="DN295" t="s">
        <v>313</v>
      </c>
      <c r="DO295">
        <v>787.43399999999997</v>
      </c>
      <c r="DP295" t="s">
        <v>418</v>
      </c>
      <c r="DS295" t="s">
        <v>313</v>
      </c>
      <c r="DT295">
        <v>0</v>
      </c>
      <c r="DU295" t="s">
        <v>332</v>
      </c>
      <c r="DV295">
        <v>100</v>
      </c>
      <c r="DW295">
        <v>111758.003</v>
      </c>
      <c r="DX295" t="s">
        <v>332</v>
      </c>
      <c r="DY295">
        <v>7574.1610000000001</v>
      </c>
      <c r="DZ295" t="s">
        <v>328</v>
      </c>
      <c r="EC295" t="s">
        <v>313</v>
      </c>
      <c r="ED295">
        <v>10181.382</v>
      </c>
      <c r="EE295" t="s">
        <v>306</v>
      </c>
      <c r="EH295" t="s">
        <v>313</v>
      </c>
      <c r="EI295">
        <v>18.77</v>
      </c>
      <c r="EJ295" t="s">
        <v>333</v>
      </c>
      <c r="EM295" t="s">
        <v>313</v>
      </c>
      <c r="EN295">
        <v>4039.6439999999998</v>
      </c>
      <c r="EO295" t="s">
        <v>494</v>
      </c>
      <c r="ER295" t="s">
        <v>313</v>
      </c>
      <c r="ES295">
        <v>718.43499999999995</v>
      </c>
      <c r="ET295" t="s">
        <v>313</v>
      </c>
      <c r="EW295" t="s">
        <v>313</v>
      </c>
      <c r="EX295">
        <v>8191.9489999999996</v>
      </c>
      <c r="EY295" t="s">
        <v>313</v>
      </c>
      <c r="FB295" t="s">
        <v>313</v>
      </c>
      <c r="FC295">
        <v>2151.1669999999999</v>
      </c>
      <c r="FD295" t="s">
        <v>376</v>
      </c>
      <c r="FG295" t="s">
        <v>313</v>
      </c>
      <c r="FH295">
        <v>11149.322</v>
      </c>
      <c r="FI295" t="s">
        <v>328</v>
      </c>
      <c r="FL295" t="s">
        <v>313</v>
      </c>
      <c r="FM295">
        <v>1677.442</v>
      </c>
      <c r="FN295" t="s">
        <v>328</v>
      </c>
      <c r="FQ295" t="s">
        <v>313</v>
      </c>
      <c r="FR295">
        <v>2189.2979999999998</v>
      </c>
      <c r="FS295" t="s">
        <v>458</v>
      </c>
      <c r="FV295" t="s">
        <v>313</v>
      </c>
      <c r="FW295">
        <v>279.46699999999998</v>
      </c>
      <c r="FX295" t="s">
        <v>328</v>
      </c>
      <c r="GA295" t="s">
        <v>313</v>
      </c>
      <c r="GB295">
        <v>930.71400000000006</v>
      </c>
      <c r="GC295" t="s">
        <v>666</v>
      </c>
      <c r="GF295" t="s">
        <v>313</v>
      </c>
      <c r="GG295">
        <v>1215.9949999999999</v>
      </c>
      <c r="GH295" t="s">
        <v>328</v>
      </c>
      <c r="GK295" t="s">
        <v>313</v>
      </c>
      <c r="GL295">
        <v>3498.3209999999999</v>
      </c>
      <c r="GM295" t="s">
        <v>721</v>
      </c>
      <c r="GP295" t="s">
        <v>313</v>
      </c>
      <c r="GQ295">
        <v>362.03699999999998</v>
      </c>
      <c r="GR295" t="s">
        <v>853</v>
      </c>
      <c r="GU295" t="s">
        <v>313</v>
      </c>
      <c r="GV295">
        <v>44.698</v>
      </c>
      <c r="GW295" t="s">
        <v>313</v>
      </c>
      <c r="GZ295" t="s">
        <v>313</v>
      </c>
      <c r="HA295">
        <v>20642.591</v>
      </c>
      <c r="HB295" t="s">
        <v>339</v>
      </c>
      <c r="HE295" t="s">
        <v>313</v>
      </c>
      <c r="HF295">
        <v>1296.796</v>
      </c>
      <c r="HG295" t="s">
        <v>328</v>
      </c>
      <c r="HJ295" t="s">
        <v>313</v>
      </c>
      <c r="HK295">
        <v>8351.1049999999996</v>
      </c>
      <c r="HL295" t="s">
        <v>328</v>
      </c>
      <c r="HO295" t="s">
        <v>313</v>
      </c>
      <c r="HP295">
        <v>0</v>
      </c>
      <c r="HQ295" t="s">
        <v>328</v>
      </c>
      <c r="HR295">
        <v>100</v>
      </c>
      <c r="HS295">
        <v>111758.003</v>
      </c>
      <c r="HT295" t="s">
        <v>328</v>
      </c>
      <c r="HU295">
        <v>18926.664000000001</v>
      </c>
      <c r="HV295" t="s">
        <v>340</v>
      </c>
      <c r="HY295" t="s">
        <v>313</v>
      </c>
      <c r="HZ295">
        <v>4926.0339999999997</v>
      </c>
      <c r="IA295" t="s">
        <v>723</v>
      </c>
      <c r="ID295" t="s">
        <v>313</v>
      </c>
      <c r="IE295">
        <v>8377.2860000000001</v>
      </c>
      <c r="IF295" t="s">
        <v>306</v>
      </c>
      <c r="II295" t="s">
        <v>313</v>
      </c>
      <c r="IJ295">
        <v>365.971</v>
      </c>
      <c r="IK295" t="s">
        <v>2332</v>
      </c>
      <c r="IN295" t="s">
        <v>313</v>
      </c>
    </row>
    <row r="296" spans="1:248">
      <c r="A296">
        <v>294</v>
      </c>
      <c r="B296" t="s">
        <v>2165</v>
      </c>
      <c r="C296" t="s">
        <v>2166</v>
      </c>
      <c r="D296" t="s">
        <v>2167</v>
      </c>
      <c r="E296" t="s">
        <v>2168</v>
      </c>
      <c r="F296" t="s">
        <v>2169</v>
      </c>
      <c r="G296" t="s">
        <v>313</v>
      </c>
      <c r="H296" t="s">
        <v>1864</v>
      </c>
      <c r="I296" t="s">
        <v>313</v>
      </c>
      <c r="J296" t="s">
        <v>313</v>
      </c>
      <c r="K296" t="s">
        <v>313</v>
      </c>
      <c r="L296" t="s">
        <v>313</v>
      </c>
      <c r="M296">
        <v>294</v>
      </c>
      <c r="N296">
        <v>8089.826</v>
      </c>
      <c r="O296" t="s">
        <v>314</v>
      </c>
      <c r="R296" t="s">
        <v>313</v>
      </c>
      <c r="S296">
        <v>1142.5350000000001</v>
      </c>
      <c r="T296" t="s">
        <v>410</v>
      </c>
      <c r="W296" t="s">
        <v>313</v>
      </c>
      <c r="X296">
        <v>0</v>
      </c>
      <c r="Y296" t="s">
        <v>316</v>
      </c>
      <c r="Z296">
        <v>100</v>
      </c>
      <c r="AA296">
        <v>8314.3700000000008</v>
      </c>
      <c r="AB296" t="s">
        <v>316</v>
      </c>
      <c r="AC296">
        <v>4132.0379999999996</v>
      </c>
      <c r="AD296" t="s">
        <v>317</v>
      </c>
      <c r="AG296" t="s">
        <v>313</v>
      </c>
      <c r="AH296">
        <v>1330.114</v>
      </c>
      <c r="AI296" t="s">
        <v>525</v>
      </c>
      <c r="AL296" t="s">
        <v>313</v>
      </c>
      <c r="AM296">
        <v>1182.854</v>
      </c>
      <c r="AN296" t="s">
        <v>361</v>
      </c>
      <c r="AQ296" t="s">
        <v>313</v>
      </c>
      <c r="AR296">
        <v>242.13499999999999</v>
      </c>
      <c r="AS296" t="s">
        <v>320</v>
      </c>
      <c r="AV296" t="s">
        <v>313</v>
      </c>
      <c r="AW296">
        <v>1151.605</v>
      </c>
      <c r="AX296" t="s">
        <v>366</v>
      </c>
      <c r="BA296" t="s">
        <v>313</v>
      </c>
      <c r="BB296">
        <v>614.32600000000002</v>
      </c>
      <c r="BC296" t="s">
        <v>322</v>
      </c>
      <c r="BF296" t="s">
        <v>313</v>
      </c>
      <c r="BG296">
        <v>1913.8420000000001</v>
      </c>
      <c r="BH296" t="s">
        <v>1633</v>
      </c>
      <c r="BK296" t="s">
        <v>313</v>
      </c>
      <c r="BL296">
        <v>3900.9490000000001</v>
      </c>
      <c r="BM296" t="s">
        <v>404</v>
      </c>
      <c r="BP296" t="s">
        <v>313</v>
      </c>
      <c r="BQ296">
        <v>4379.2250000000004</v>
      </c>
      <c r="BR296" t="s">
        <v>425</v>
      </c>
      <c r="BU296" t="s">
        <v>313</v>
      </c>
      <c r="BV296">
        <v>3784.72</v>
      </c>
      <c r="BW296" t="s">
        <v>413</v>
      </c>
      <c r="BZ296" t="s">
        <v>313</v>
      </c>
      <c r="CA296">
        <v>1012.425</v>
      </c>
      <c r="CB296" t="s">
        <v>414</v>
      </c>
      <c r="CE296" t="s">
        <v>313</v>
      </c>
      <c r="CF296">
        <v>359.392</v>
      </c>
      <c r="CG296" t="s">
        <v>328</v>
      </c>
      <c r="CJ296" t="s">
        <v>313</v>
      </c>
      <c r="CK296">
        <v>2850.826</v>
      </c>
      <c r="CL296" t="s">
        <v>328</v>
      </c>
      <c r="CO296" t="s">
        <v>313</v>
      </c>
      <c r="CP296">
        <v>3255.8690000000001</v>
      </c>
      <c r="CQ296" t="s">
        <v>593</v>
      </c>
      <c r="CT296" t="s">
        <v>313</v>
      </c>
      <c r="CU296">
        <v>2762.0610000000001</v>
      </c>
      <c r="CV296" t="s">
        <v>313</v>
      </c>
      <c r="CY296" t="s">
        <v>313</v>
      </c>
      <c r="CZ296">
        <v>3613.4459999999999</v>
      </c>
      <c r="DA296" t="s">
        <v>313</v>
      </c>
      <c r="DD296" t="s">
        <v>313</v>
      </c>
      <c r="DE296">
        <v>312.03399999999999</v>
      </c>
      <c r="DF296" t="s">
        <v>330</v>
      </c>
      <c r="DI296" t="s">
        <v>313</v>
      </c>
      <c r="DJ296">
        <v>4434.1360000000004</v>
      </c>
      <c r="DK296" t="s">
        <v>306</v>
      </c>
      <c r="DN296" t="s">
        <v>313</v>
      </c>
      <c r="DO296">
        <v>0</v>
      </c>
      <c r="DP296" t="s">
        <v>366</v>
      </c>
      <c r="DQ296">
        <v>55.350999999999999</v>
      </c>
      <c r="DR296">
        <v>4602.0550000000003</v>
      </c>
      <c r="DS296" t="s">
        <v>366</v>
      </c>
      <c r="DT296">
        <v>0</v>
      </c>
      <c r="DU296" t="s">
        <v>332</v>
      </c>
      <c r="DV296">
        <v>100</v>
      </c>
      <c r="DW296">
        <v>8314.3700000000008</v>
      </c>
      <c r="DX296" t="s">
        <v>332</v>
      </c>
      <c r="DY296">
        <v>4581.7489999999998</v>
      </c>
      <c r="DZ296" t="s">
        <v>328</v>
      </c>
      <c r="EC296" t="s">
        <v>313</v>
      </c>
      <c r="ED296">
        <v>6827.933</v>
      </c>
      <c r="EE296" t="s">
        <v>306</v>
      </c>
      <c r="EH296" t="s">
        <v>313</v>
      </c>
      <c r="EI296">
        <v>133.209</v>
      </c>
      <c r="EJ296" t="s">
        <v>333</v>
      </c>
      <c r="EM296" t="s">
        <v>313</v>
      </c>
      <c r="EN296">
        <v>789.14300000000003</v>
      </c>
      <c r="EO296" t="s">
        <v>394</v>
      </c>
      <c r="ER296" t="s">
        <v>313</v>
      </c>
      <c r="ES296">
        <v>3181.68</v>
      </c>
      <c r="ET296" t="s">
        <v>313</v>
      </c>
      <c r="EW296" t="s">
        <v>313</v>
      </c>
      <c r="EX296">
        <v>4618.5320000000002</v>
      </c>
      <c r="EY296" t="s">
        <v>313</v>
      </c>
      <c r="FB296" t="s">
        <v>313</v>
      </c>
      <c r="FC296">
        <v>811.91800000000001</v>
      </c>
      <c r="FD296" t="s">
        <v>335</v>
      </c>
      <c r="FG296" t="s">
        <v>313</v>
      </c>
      <c r="FH296">
        <v>7198.0119999999997</v>
      </c>
      <c r="FI296" t="s">
        <v>328</v>
      </c>
      <c r="FL296" t="s">
        <v>313</v>
      </c>
      <c r="FM296">
        <v>2695.6930000000002</v>
      </c>
      <c r="FN296" t="s">
        <v>328</v>
      </c>
      <c r="FQ296" t="s">
        <v>313</v>
      </c>
      <c r="FR296">
        <v>1163.2529999999999</v>
      </c>
      <c r="FS296" t="s">
        <v>360</v>
      </c>
      <c r="FV296" t="s">
        <v>313</v>
      </c>
      <c r="FW296">
        <v>2673.4270000000001</v>
      </c>
      <c r="FX296" t="s">
        <v>328</v>
      </c>
      <c r="GA296" t="s">
        <v>313</v>
      </c>
      <c r="GB296">
        <v>3719.5830000000001</v>
      </c>
      <c r="GC296" t="s">
        <v>1754</v>
      </c>
      <c r="GF296" t="s">
        <v>313</v>
      </c>
      <c r="GG296">
        <v>10477.132</v>
      </c>
      <c r="GH296" t="s">
        <v>328</v>
      </c>
      <c r="GK296" t="s">
        <v>313</v>
      </c>
      <c r="GL296">
        <v>1013.601</v>
      </c>
      <c r="GM296" t="s">
        <v>416</v>
      </c>
      <c r="GP296" t="s">
        <v>313</v>
      </c>
      <c r="GQ296">
        <v>3942.2849999999999</v>
      </c>
      <c r="GR296" t="s">
        <v>417</v>
      </c>
      <c r="GU296" t="s">
        <v>313</v>
      </c>
      <c r="GV296">
        <v>2604.4299999999998</v>
      </c>
      <c r="GW296" t="s">
        <v>313</v>
      </c>
      <c r="GZ296" t="s">
        <v>313</v>
      </c>
      <c r="HA296">
        <v>11327.919</v>
      </c>
      <c r="HB296" t="s">
        <v>339</v>
      </c>
      <c r="HE296" t="s">
        <v>313</v>
      </c>
      <c r="HF296">
        <v>2141.1729999999998</v>
      </c>
      <c r="HG296" t="s">
        <v>328</v>
      </c>
      <c r="HJ296" t="s">
        <v>313</v>
      </c>
      <c r="HK296">
        <v>4253.8119999999999</v>
      </c>
      <c r="HL296" t="s">
        <v>328</v>
      </c>
      <c r="HO296" t="s">
        <v>313</v>
      </c>
      <c r="HP296">
        <v>0</v>
      </c>
      <c r="HQ296" t="s">
        <v>328</v>
      </c>
      <c r="HR296">
        <v>99.668999999999997</v>
      </c>
      <c r="HS296">
        <v>8286.8250000000007</v>
      </c>
      <c r="HT296" t="s">
        <v>328</v>
      </c>
      <c r="HU296">
        <v>19401.8</v>
      </c>
      <c r="HV296" t="s">
        <v>340</v>
      </c>
      <c r="HY296" t="s">
        <v>313</v>
      </c>
      <c r="HZ296">
        <v>2034.076</v>
      </c>
      <c r="IA296" t="s">
        <v>2170</v>
      </c>
      <c r="ID296" t="s">
        <v>313</v>
      </c>
      <c r="IE296">
        <v>2501.4769999999999</v>
      </c>
      <c r="IF296" t="s">
        <v>306</v>
      </c>
      <c r="II296" t="s">
        <v>313</v>
      </c>
      <c r="IJ296">
        <v>1.264</v>
      </c>
      <c r="IK296" t="s">
        <v>2332</v>
      </c>
      <c r="IN296" t="s">
        <v>313</v>
      </c>
    </row>
    <row r="297" spans="1:248">
      <c r="A297">
        <v>295</v>
      </c>
      <c r="B297" t="s">
        <v>2171</v>
      </c>
      <c r="C297" t="s">
        <v>2172</v>
      </c>
      <c r="D297" t="s">
        <v>1483</v>
      </c>
      <c r="E297" t="s">
        <v>2173</v>
      </c>
      <c r="F297" t="s">
        <v>2174</v>
      </c>
      <c r="G297" t="s">
        <v>313</v>
      </c>
      <c r="H297" t="s">
        <v>1870</v>
      </c>
      <c r="I297" t="s">
        <v>313</v>
      </c>
      <c r="J297" t="s">
        <v>313</v>
      </c>
      <c r="K297" t="s">
        <v>313</v>
      </c>
      <c r="L297" t="s">
        <v>313</v>
      </c>
      <c r="M297">
        <v>295</v>
      </c>
      <c r="N297">
        <v>10758.521000000001</v>
      </c>
      <c r="O297" t="s">
        <v>314</v>
      </c>
      <c r="R297" t="s">
        <v>313</v>
      </c>
      <c r="S297">
        <v>3586.6759999999999</v>
      </c>
      <c r="T297" t="s">
        <v>471</v>
      </c>
      <c r="W297" t="s">
        <v>313</v>
      </c>
      <c r="X297">
        <v>0</v>
      </c>
      <c r="Y297" t="s">
        <v>316</v>
      </c>
      <c r="Z297">
        <v>100</v>
      </c>
      <c r="AA297">
        <v>6244.076</v>
      </c>
      <c r="AB297" t="s">
        <v>316</v>
      </c>
      <c r="AC297">
        <v>6801.35</v>
      </c>
      <c r="AD297" t="s">
        <v>317</v>
      </c>
      <c r="AG297" t="s">
        <v>313</v>
      </c>
      <c r="AH297">
        <v>3246.962</v>
      </c>
      <c r="AI297" t="s">
        <v>682</v>
      </c>
      <c r="AL297" t="s">
        <v>313</v>
      </c>
      <c r="AM297">
        <v>1119.172</v>
      </c>
      <c r="AN297" t="s">
        <v>850</v>
      </c>
      <c r="AQ297" t="s">
        <v>313</v>
      </c>
      <c r="AR297">
        <v>3473.335</v>
      </c>
      <c r="AS297" t="s">
        <v>616</v>
      </c>
      <c r="AV297" t="s">
        <v>313</v>
      </c>
      <c r="AW297">
        <v>3154.3870000000002</v>
      </c>
      <c r="AX297" t="s">
        <v>306</v>
      </c>
      <c r="BA297" t="s">
        <v>313</v>
      </c>
      <c r="BB297">
        <v>812.99800000000005</v>
      </c>
      <c r="BC297" t="s">
        <v>322</v>
      </c>
      <c r="BF297" t="s">
        <v>313</v>
      </c>
      <c r="BG297">
        <v>14.702</v>
      </c>
      <c r="BH297" t="s">
        <v>683</v>
      </c>
      <c r="BK297" t="s">
        <v>313</v>
      </c>
      <c r="BL297">
        <v>3667.2240000000002</v>
      </c>
      <c r="BM297" t="s">
        <v>540</v>
      </c>
      <c r="BP297" t="s">
        <v>313</v>
      </c>
      <c r="BQ297">
        <v>5657.9610000000002</v>
      </c>
      <c r="BR297" t="s">
        <v>374</v>
      </c>
      <c r="BU297" t="s">
        <v>313</v>
      </c>
      <c r="BV297">
        <v>2932.9969999999998</v>
      </c>
      <c r="BW297" t="s">
        <v>618</v>
      </c>
      <c r="BZ297" t="s">
        <v>313</v>
      </c>
      <c r="CA297">
        <v>991.74199999999996</v>
      </c>
      <c r="CB297" t="s">
        <v>542</v>
      </c>
      <c r="CE297" t="s">
        <v>313</v>
      </c>
      <c r="CF297">
        <v>813.00199999999995</v>
      </c>
      <c r="CG297" t="s">
        <v>328</v>
      </c>
      <c r="CJ297" t="s">
        <v>313</v>
      </c>
      <c r="CK297">
        <v>3411.5129999999999</v>
      </c>
      <c r="CL297" t="s">
        <v>328</v>
      </c>
      <c r="CO297" t="s">
        <v>313</v>
      </c>
      <c r="CP297">
        <v>2391.2179999999998</v>
      </c>
      <c r="CQ297" t="s">
        <v>619</v>
      </c>
      <c r="CT297" t="s">
        <v>313</v>
      </c>
      <c r="CU297">
        <v>2074.2220000000002</v>
      </c>
      <c r="CV297" t="s">
        <v>313</v>
      </c>
      <c r="CY297" t="s">
        <v>313</v>
      </c>
      <c r="CZ297">
        <v>5325.2479999999996</v>
      </c>
      <c r="DA297" t="s">
        <v>313</v>
      </c>
      <c r="DD297" t="s">
        <v>313</v>
      </c>
      <c r="DE297">
        <v>782.25099999999998</v>
      </c>
      <c r="DF297" t="s">
        <v>347</v>
      </c>
      <c r="DI297" t="s">
        <v>313</v>
      </c>
      <c r="DJ297">
        <v>5582.4369999999999</v>
      </c>
      <c r="DK297" t="s">
        <v>341</v>
      </c>
      <c r="DN297" t="s">
        <v>313</v>
      </c>
      <c r="DO297">
        <v>67.397000000000006</v>
      </c>
      <c r="DP297" t="s">
        <v>418</v>
      </c>
      <c r="DS297" t="s">
        <v>313</v>
      </c>
      <c r="DT297">
        <v>0</v>
      </c>
      <c r="DU297" t="s">
        <v>332</v>
      </c>
      <c r="DV297">
        <v>100</v>
      </c>
      <c r="DW297">
        <v>6244.076</v>
      </c>
      <c r="DX297" t="s">
        <v>332</v>
      </c>
      <c r="DY297">
        <v>4536.1559999999999</v>
      </c>
      <c r="DZ297" t="s">
        <v>328</v>
      </c>
      <c r="EC297" t="s">
        <v>313</v>
      </c>
      <c r="ED297">
        <v>5112.576</v>
      </c>
      <c r="EE297" t="s">
        <v>306</v>
      </c>
      <c r="EH297" t="s">
        <v>313</v>
      </c>
      <c r="EI297">
        <v>470.30900000000003</v>
      </c>
      <c r="EJ297" t="s">
        <v>333</v>
      </c>
      <c r="EM297" t="s">
        <v>313</v>
      </c>
      <c r="EN297">
        <v>1209.8130000000001</v>
      </c>
      <c r="EO297" t="s">
        <v>494</v>
      </c>
      <c r="ER297" t="s">
        <v>313</v>
      </c>
      <c r="ES297">
        <v>1649.41</v>
      </c>
      <c r="ET297" t="s">
        <v>313</v>
      </c>
      <c r="EW297" t="s">
        <v>313</v>
      </c>
      <c r="EX297">
        <v>5332.7870000000003</v>
      </c>
      <c r="EY297" t="s">
        <v>313</v>
      </c>
      <c r="FB297" t="s">
        <v>313</v>
      </c>
      <c r="FC297">
        <v>2209.0459999999998</v>
      </c>
      <c r="FD297" t="s">
        <v>376</v>
      </c>
      <c r="FG297" t="s">
        <v>313</v>
      </c>
      <c r="FH297">
        <v>6547.4179999999997</v>
      </c>
      <c r="FI297" t="s">
        <v>328</v>
      </c>
      <c r="FL297" t="s">
        <v>313</v>
      </c>
      <c r="FM297">
        <v>3319.799</v>
      </c>
      <c r="FN297" t="s">
        <v>328</v>
      </c>
      <c r="FQ297" t="s">
        <v>313</v>
      </c>
      <c r="FR297">
        <v>6652.018</v>
      </c>
      <c r="FS297" t="s">
        <v>458</v>
      </c>
      <c r="FV297" t="s">
        <v>313</v>
      </c>
      <c r="FW297">
        <v>1812.396</v>
      </c>
      <c r="FX297" t="s">
        <v>328</v>
      </c>
      <c r="GA297" t="s">
        <v>313</v>
      </c>
      <c r="GB297">
        <v>2307.652</v>
      </c>
      <c r="GC297" t="s">
        <v>684</v>
      </c>
      <c r="GF297" t="s">
        <v>313</v>
      </c>
      <c r="GG297">
        <v>4009.9789999999998</v>
      </c>
      <c r="GH297" t="s">
        <v>328</v>
      </c>
      <c r="GK297" t="s">
        <v>313</v>
      </c>
      <c r="GL297">
        <v>4032.471</v>
      </c>
      <c r="GM297" t="s">
        <v>337</v>
      </c>
      <c r="GP297" t="s">
        <v>313</v>
      </c>
      <c r="GQ297">
        <v>4429.9390000000003</v>
      </c>
      <c r="GR297" t="s">
        <v>685</v>
      </c>
      <c r="GU297" t="s">
        <v>313</v>
      </c>
      <c r="GV297">
        <v>1547.193</v>
      </c>
      <c r="GW297" t="s">
        <v>313</v>
      </c>
      <c r="GZ297" t="s">
        <v>313</v>
      </c>
      <c r="HA297">
        <v>20702.339</v>
      </c>
      <c r="HB297" t="s">
        <v>339</v>
      </c>
      <c r="HE297" t="s">
        <v>313</v>
      </c>
      <c r="HF297">
        <v>3203.8980000000001</v>
      </c>
      <c r="HG297" t="s">
        <v>328</v>
      </c>
      <c r="HJ297" t="s">
        <v>313</v>
      </c>
      <c r="HK297">
        <v>5527.6049999999996</v>
      </c>
      <c r="HL297" t="s">
        <v>328</v>
      </c>
      <c r="HO297" t="s">
        <v>313</v>
      </c>
      <c r="HP297">
        <v>846.827</v>
      </c>
      <c r="HQ297" t="s">
        <v>328</v>
      </c>
      <c r="HT297" t="s">
        <v>313</v>
      </c>
      <c r="HU297">
        <v>14281.25</v>
      </c>
      <c r="HV297" t="s">
        <v>340</v>
      </c>
      <c r="HY297" t="s">
        <v>313</v>
      </c>
      <c r="HZ297">
        <v>2779.2449999999999</v>
      </c>
      <c r="IA297" t="s">
        <v>686</v>
      </c>
      <c r="ID297" t="s">
        <v>313</v>
      </c>
      <c r="IE297">
        <v>3997.4059999999999</v>
      </c>
      <c r="IF297" t="s">
        <v>306</v>
      </c>
      <c r="II297" t="s">
        <v>313</v>
      </c>
      <c r="IJ297">
        <v>59.395000000000003</v>
      </c>
      <c r="IK297" t="s">
        <v>2332</v>
      </c>
      <c r="IN297" t="s">
        <v>313</v>
      </c>
    </row>
    <row r="298" spans="1:248">
      <c r="A298">
        <v>296</v>
      </c>
      <c r="B298" t="s">
        <v>2175</v>
      </c>
      <c r="C298" t="s">
        <v>2176</v>
      </c>
      <c r="D298" t="s">
        <v>689</v>
      </c>
      <c r="E298" t="s">
        <v>2177</v>
      </c>
      <c r="F298" t="s">
        <v>2178</v>
      </c>
      <c r="G298" t="s">
        <v>313</v>
      </c>
      <c r="H298" t="s">
        <v>1934</v>
      </c>
      <c r="I298" t="s">
        <v>313</v>
      </c>
      <c r="J298" t="s">
        <v>313</v>
      </c>
      <c r="K298" t="s">
        <v>313</v>
      </c>
      <c r="L298" t="s">
        <v>313</v>
      </c>
      <c r="M298">
        <v>296</v>
      </c>
      <c r="N298">
        <v>14787.052</v>
      </c>
      <c r="O298" t="s">
        <v>314</v>
      </c>
      <c r="R298" t="s">
        <v>313</v>
      </c>
      <c r="S298">
        <v>406.74099999999999</v>
      </c>
      <c r="T298" t="s">
        <v>511</v>
      </c>
      <c r="W298" t="s">
        <v>313</v>
      </c>
      <c r="X298">
        <v>0</v>
      </c>
      <c r="Y298" t="s">
        <v>316</v>
      </c>
      <c r="Z298">
        <v>100</v>
      </c>
      <c r="AA298">
        <v>38209.353000000003</v>
      </c>
      <c r="AB298" t="s">
        <v>316</v>
      </c>
      <c r="AC298">
        <v>5977.2129999999997</v>
      </c>
      <c r="AD298" t="s">
        <v>524</v>
      </c>
      <c r="AG298" t="s">
        <v>313</v>
      </c>
      <c r="AH298">
        <v>4156.4740000000002</v>
      </c>
      <c r="AI298" t="s">
        <v>559</v>
      </c>
      <c r="AL298" t="s">
        <v>313</v>
      </c>
      <c r="AM298">
        <v>5249.9660000000003</v>
      </c>
      <c r="AN298" t="s">
        <v>319</v>
      </c>
      <c r="AQ298" t="s">
        <v>313</v>
      </c>
      <c r="AR298">
        <v>6479.5609999999997</v>
      </c>
      <c r="AS298" t="s">
        <v>320</v>
      </c>
      <c r="AV298" t="s">
        <v>313</v>
      </c>
      <c r="AW298">
        <v>4966.5640000000003</v>
      </c>
      <c r="AX298" t="s">
        <v>360</v>
      </c>
      <c r="BA298" t="s">
        <v>313</v>
      </c>
      <c r="BB298">
        <v>631.86099999999999</v>
      </c>
      <c r="BC298" t="s">
        <v>322</v>
      </c>
      <c r="BF298" t="s">
        <v>313</v>
      </c>
      <c r="BG298">
        <v>9.0860000000000003</v>
      </c>
      <c r="BH298" t="s">
        <v>560</v>
      </c>
      <c r="BK298" t="s">
        <v>313</v>
      </c>
      <c r="BL298">
        <v>7975.6040000000003</v>
      </c>
      <c r="BM298" t="s">
        <v>449</v>
      </c>
      <c r="BP298" t="s">
        <v>313</v>
      </c>
      <c r="BQ298">
        <v>8314.6119999999992</v>
      </c>
      <c r="BR298" t="s">
        <v>374</v>
      </c>
      <c r="BU298" t="s">
        <v>313</v>
      </c>
      <c r="BV298">
        <v>7829.366</v>
      </c>
      <c r="BW298" t="s">
        <v>509</v>
      </c>
      <c r="BZ298" t="s">
        <v>313</v>
      </c>
      <c r="CA298">
        <v>4244.6549999999997</v>
      </c>
      <c r="CB298" t="s">
        <v>561</v>
      </c>
      <c r="CE298" t="s">
        <v>313</v>
      </c>
      <c r="CF298">
        <v>630.45100000000002</v>
      </c>
      <c r="CG298" t="s">
        <v>328</v>
      </c>
      <c r="CJ298" t="s">
        <v>313</v>
      </c>
      <c r="CK298">
        <v>8023.9430000000002</v>
      </c>
      <c r="CL298" t="s">
        <v>328</v>
      </c>
      <c r="CO298" t="s">
        <v>313</v>
      </c>
      <c r="CP298">
        <v>2399.2689999999998</v>
      </c>
      <c r="CQ298" t="s">
        <v>528</v>
      </c>
      <c r="CT298" t="s">
        <v>313</v>
      </c>
      <c r="CU298">
        <v>494.68</v>
      </c>
      <c r="CV298" t="s">
        <v>313</v>
      </c>
      <c r="CY298" t="s">
        <v>313</v>
      </c>
      <c r="CZ298">
        <v>7856.6080000000002</v>
      </c>
      <c r="DA298" t="s">
        <v>313</v>
      </c>
      <c r="DD298" t="s">
        <v>313</v>
      </c>
      <c r="DE298">
        <v>622.68499999999995</v>
      </c>
      <c r="DF298" t="s">
        <v>347</v>
      </c>
      <c r="DI298" t="s">
        <v>313</v>
      </c>
      <c r="DJ298">
        <v>8237.8729999999996</v>
      </c>
      <c r="DK298" t="s">
        <v>306</v>
      </c>
      <c r="DN298" t="s">
        <v>313</v>
      </c>
      <c r="DO298">
        <v>0</v>
      </c>
      <c r="DP298" t="s">
        <v>306</v>
      </c>
      <c r="DQ298">
        <v>35.691000000000003</v>
      </c>
      <c r="DR298">
        <v>13637.324000000001</v>
      </c>
      <c r="DS298" t="s">
        <v>306</v>
      </c>
      <c r="DT298">
        <v>0</v>
      </c>
      <c r="DU298" t="s">
        <v>332</v>
      </c>
      <c r="DV298">
        <v>100</v>
      </c>
      <c r="DW298">
        <v>38209.351000000002</v>
      </c>
      <c r="DX298" t="s">
        <v>332</v>
      </c>
      <c r="DY298">
        <v>8114.0649999999996</v>
      </c>
      <c r="DZ298" t="s">
        <v>328</v>
      </c>
      <c r="EC298" t="s">
        <v>313</v>
      </c>
      <c r="ED298">
        <v>12925.901</v>
      </c>
      <c r="EE298" t="s">
        <v>306</v>
      </c>
      <c r="EH298" t="s">
        <v>313</v>
      </c>
      <c r="EI298">
        <v>461.221</v>
      </c>
      <c r="EJ298" t="s">
        <v>333</v>
      </c>
      <c r="EM298" t="s">
        <v>313</v>
      </c>
      <c r="EN298">
        <v>6164.9669999999996</v>
      </c>
      <c r="EO298" t="s">
        <v>562</v>
      </c>
      <c r="ER298" t="s">
        <v>313</v>
      </c>
      <c r="ES298">
        <v>6114.5450000000001</v>
      </c>
      <c r="ET298" t="s">
        <v>313</v>
      </c>
      <c r="EW298" t="s">
        <v>313</v>
      </c>
      <c r="EX298">
        <v>8113.9430000000002</v>
      </c>
      <c r="EY298" t="s">
        <v>313</v>
      </c>
      <c r="FB298" t="s">
        <v>313</v>
      </c>
      <c r="FC298">
        <v>5311.875</v>
      </c>
      <c r="FD298" t="s">
        <v>306</v>
      </c>
      <c r="FG298" t="s">
        <v>313</v>
      </c>
      <c r="FH298">
        <v>12427.182000000001</v>
      </c>
      <c r="FI298" t="s">
        <v>328</v>
      </c>
      <c r="FL298" t="s">
        <v>313</v>
      </c>
      <c r="FM298">
        <v>2417.0929999999998</v>
      </c>
      <c r="FN298" t="s">
        <v>328</v>
      </c>
      <c r="FQ298" t="s">
        <v>313</v>
      </c>
      <c r="FR298">
        <v>2171.6950000000002</v>
      </c>
      <c r="FS298" t="s">
        <v>363</v>
      </c>
      <c r="FV298" t="s">
        <v>313</v>
      </c>
      <c r="FW298">
        <v>2633.4690000000001</v>
      </c>
      <c r="FX298" t="s">
        <v>328</v>
      </c>
      <c r="GA298" t="s">
        <v>313</v>
      </c>
      <c r="GB298">
        <v>8191.3490000000002</v>
      </c>
      <c r="GC298" t="s">
        <v>529</v>
      </c>
      <c r="GF298" t="s">
        <v>313</v>
      </c>
      <c r="GG298">
        <v>8926.4809999999998</v>
      </c>
      <c r="GH298" t="s">
        <v>328</v>
      </c>
      <c r="GK298" t="s">
        <v>313</v>
      </c>
      <c r="GL298">
        <v>3561.9209999999998</v>
      </c>
      <c r="GM298" t="s">
        <v>563</v>
      </c>
      <c r="GP298" t="s">
        <v>313</v>
      </c>
      <c r="GQ298">
        <v>8048.4629999999997</v>
      </c>
      <c r="GR298" t="s">
        <v>530</v>
      </c>
      <c r="GU298" t="s">
        <v>313</v>
      </c>
      <c r="GV298">
        <v>2389.0990000000002</v>
      </c>
      <c r="GW298" t="s">
        <v>313</v>
      </c>
      <c r="GZ298" t="s">
        <v>313</v>
      </c>
      <c r="HA298">
        <v>10758.538</v>
      </c>
      <c r="HB298" t="s">
        <v>339</v>
      </c>
      <c r="HE298" t="s">
        <v>313</v>
      </c>
      <c r="HF298">
        <v>2919.9079999999999</v>
      </c>
      <c r="HG298" t="s">
        <v>328</v>
      </c>
      <c r="HJ298" t="s">
        <v>313</v>
      </c>
      <c r="HK298">
        <v>7914.19</v>
      </c>
      <c r="HL298" t="s">
        <v>328</v>
      </c>
      <c r="HO298" t="s">
        <v>313</v>
      </c>
      <c r="HP298">
        <v>0</v>
      </c>
      <c r="HQ298" t="s">
        <v>328</v>
      </c>
      <c r="HR298">
        <v>100</v>
      </c>
      <c r="HS298">
        <v>38209.353000000003</v>
      </c>
      <c r="HT298" t="s">
        <v>328</v>
      </c>
      <c r="HU298">
        <v>24223.532999999999</v>
      </c>
      <c r="HV298" t="s">
        <v>340</v>
      </c>
      <c r="HY298" t="s">
        <v>313</v>
      </c>
      <c r="HZ298">
        <v>2030.8340000000001</v>
      </c>
      <c r="IA298" t="s">
        <v>531</v>
      </c>
      <c r="ID298" t="s">
        <v>313</v>
      </c>
      <c r="IE298">
        <v>8530.8379999999997</v>
      </c>
      <c r="IF298" t="s">
        <v>306</v>
      </c>
      <c r="II298" t="s">
        <v>313</v>
      </c>
      <c r="IJ298">
        <v>120.37</v>
      </c>
      <c r="IK298" t="s">
        <v>2332</v>
      </c>
      <c r="IN298" t="s">
        <v>313</v>
      </c>
    </row>
    <row r="299" spans="1:248">
      <c r="A299">
        <v>297</v>
      </c>
      <c r="B299" t="s">
        <v>2179</v>
      </c>
      <c r="C299" t="s">
        <v>2180</v>
      </c>
      <c r="D299" t="s">
        <v>1197</v>
      </c>
      <c r="E299" t="s">
        <v>2181</v>
      </c>
      <c r="F299" t="s">
        <v>2182</v>
      </c>
      <c r="G299" t="s">
        <v>313</v>
      </c>
      <c r="H299" t="s">
        <v>1876</v>
      </c>
      <c r="I299" t="s">
        <v>313</v>
      </c>
      <c r="J299" t="s">
        <v>313</v>
      </c>
      <c r="K299" t="s">
        <v>313</v>
      </c>
      <c r="L299" t="s">
        <v>313</v>
      </c>
      <c r="M299">
        <v>297</v>
      </c>
      <c r="N299">
        <v>15602.022999999999</v>
      </c>
      <c r="O299" t="s">
        <v>314</v>
      </c>
      <c r="R299" t="s">
        <v>313</v>
      </c>
      <c r="S299">
        <v>235.184</v>
      </c>
      <c r="T299" t="s">
        <v>503</v>
      </c>
      <c r="W299" t="s">
        <v>313</v>
      </c>
      <c r="X299">
        <v>0</v>
      </c>
      <c r="Y299" t="s">
        <v>316</v>
      </c>
      <c r="Z299">
        <v>100</v>
      </c>
      <c r="AA299">
        <v>1593.3019999999999</v>
      </c>
      <c r="AB299" t="s">
        <v>316</v>
      </c>
      <c r="AC299">
        <v>10077.904</v>
      </c>
      <c r="AD299" t="s">
        <v>317</v>
      </c>
      <c r="AG299" t="s">
        <v>313</v>
      </c>
      <c r="AH299">
        <v>986.85199999999998</v>
      </c>
      <c r="AI299" t="s">
        <v>600</v>
      </c>
      <c r="AL299" t="s">
        <v>313</v>
      </c>
      <c r="AM299">
        <v>5561.9939999999997</v>
      </c>
      <c r="AN299" t="s">
        <v>319</v>
      </c>
      <c r="AQ299" t="s">
        <v>313</v>
      </c>
      <c r="AR299">
        <v>4358.2950000000001</v>
      </c>
      <c r="AS299" t="s">
        <v>660</v>
      </c>
      <c r="AV299" t="s">
        <v>313</v>
      </c>
      <c r="AW299">
        <v>5476.0780000000004</v>
      </c>
      <c r="AX299" t="s">
        <v>306</v>
      </c>
      <c r="BA299" t="s">
        <v>313</v>
      </c>
      <c r="BB299">
        <v>729.59</v>
      </c>
      <c r="BC299" t="s">
        <v>390</v>
      </c>
      <c r="BF299" t="s">
        <v>313</v>
      </c>
      <c r="BG299">
        <v>103.05500000000001</v>
      </c>
      <c r="BH299" t="s">
        <v>2034</v>
      </c>
      <c r="BK299" t="s">
        <v>313</v>
      </c>
      <c r="BL299">
        <v>5044.8469999999998</v>
      </c>
      <c r="BM299" t="s">
        <v>662</v>
      </c>
      <c r="BP299" t="s">
        <v>313</v>
      </c>
      <c r="BQ299">
        <v>8018.8230000000003</v>
      </c>
      <c r="BR299" t="s">
        <v>374</v>
      </c>
      <c r="BU299" t="s">
        <v>313</v>
      </c>
      <c r="BV299">
        <v>4891.7299999999996</v>
      </c>
      <c r="BW299" t="s">
        <v>663</v>
      </c>
      <c r="BZ299" t="s">
        <v>313</v>
      </c>
      <c r="CA299">
        <v>0</v>
      </c>
      <c r="CB299" t="s">
        <v>561</v>
      </c>
      <c r="CC299">
        <v>100</v>
      </c>
      <c r="CD299">
        <v>1593.3019999999999</v>
      </c>
      <c r="CE299" t="s">
        <v>561</v>
      </c>
      <c r="CF299">
        <v>80.075000000000003</v>
      </c>
      <c r="CG299" t="s">
        <v>328</v>
      </c>
      <c r="CJ299" t="s">
        <v>313</v>
      </c>
      <c r="CK299">
        <v>6160.9769999999999</v>
      </c>
      <c r="CL299" t="s">
        <v>328</v>
      </c>
      <c r="CO299" t="s">
        <v>313</v>
      </c>
      <c r="CP299">
        <v>457.60399999999998</v>
      </c>
      <c r="CQ299" t="s">
        <v>664</v>
      </c>
      <c r="CT299" t="s">
        <v>313</v>
      </c>
      <c r="CU299">
        <v>4060.2640000000001</v>
      </c>
      <c r="CV299" t="s">
        <v>313</v>
      </c>
      <c r="CY299" t="s">
        <v>313</v>
      </c>
      <c r="CZ299">
        <v>7546.0360000000001</v>
      </c>
      <c r="DA299" t="s">
        <v>313</v>
      </c>
      <c r="DD299" t="s">
        <v>313</v>
      </c>
      <c r="DE299">
        <v>209.202</v>
      </c>
      <c r="DF299" t="s">
        <v>665</v>
      </c>
      <c r="DI299" t="s">
        <v>313</v>
      </c>
      <c r="DJ299">
        <v>7898.7929999999997</v>
      </c>
      <c r="DK299" t="s">
        <v>341</v>
      </c>
      <c r="DN299" t="s">
        <v>313</v>
      </c>
      <c r="DO299">
        <v>0</v>
      </c>
      <c r="DP299" t="s">
        <v>418</v>
      </c>
      <c r="DQ299">
        <v>33.323</v>
      </c>
      <c r="DR299">
        <v>530.94200000000001</v>
      </c>
      <c r="DS299" t="s">
        <v>418</v>
      </c>
      <c r="DT299">
        <v>0</v>
      </c>
      <c r="DU299" t="s">
        <v>332</v>
      </c>
      <c r="DV299">
        <v>100</v>
      </c>
      <c r="DW299">
        <v>1593.3019999999999</v>
      </c>
      <c r="DX299" t="s">
        <v>332</v>
      </c>
      <c r="DY299">
        <v>7427.5240000000003</v>
      </c>
      <c r="DZ299" t="s">
        <v>328</v>
      </c>
      <c r="EC299" t="s">
        <v>313</v>
      </c>
      <c r="ED299">
        <v>12618.892</v>
      </c>
      <c r="EE299" t="s">
        <v>306</v>
      </c>
      <c r="EH299" t="s">
        <v>313</v>
      </c>
      <c r="EI299">
        <v>58.033000000000001</v>
      </c>
      <c r="EJ299" t="s">
        <v>333</v>
      </c>
      <c r="EM299" t="s">
        <v>313</v>
      </c>
      <c r="EN299">
        <v>6148.4120000000003</v>
      </c>
      <c r="EO299" t="s">
        <v>494</v>
      </c>
      <c r="ER299" t="s">
        <v>313</v>
      </c>
      <c r="ES299">
        <v>4631.9780000000001</v>
      </c>
      <c r="ET299" t="s">
        <v>313</v>
      </c>
      <c r="EW299" t="s">
        <v>313</v>
      </c>
      <c r="EX299">
        <v>7624.8010000000004</v>
      </c>
      <c r="EY299" t="s">
        <v>313</v>
      </c>
      <c r="FB299" t="s">
        <v>313</v>
      </c>
      <c r="FC299">
        <v>3840.8409999999999</v>
      </c>
      <c r="FD299" t="s">
        <v>306</v>
      </c>
      <c r="FG299" t="s">
        <v>313</v>
      </c>
      <c r="FH299">
        <v>11922.757</v>
      </c>
      <c r="FI299" t="s">
        <v>328</v>
      </c>
      <c r="FL299" t="s">
        <v>313</v>
      </c>
      <c r="FM299">
        <v>4387.3190000000004</v>
      </c>
      <c r="FN299" t="s">
        <v>328</v>
      </c>
      <c r="FQ299" t="s">
        <v>313</v>
      </c>
      <c r="FR299">
        <v>522.822</v>
      </c>
      <c r="FS299" t="s">
        <v>375</v>
      </c>
      <c r="FV299" t="s">
        <v>313</v>
      </c>
      <c r="FW299">
        <v>44.106000000000002</v>
      </c>
      <c r="FX299" t="s">
        <v>328</v>
      </c>
      <c r="GA299" t="s">
        <v>313</v>
      </c>
      <c r="GB299">
        <v>5124.4949999999999</v>
      </c>
      <c r="GC299" t="s">
        <v>666</v>
      </c>
      <c r="GF299" t="s">
        <v>313</v>
      </c>
      <c r="GG299">
        <v>4842.4889999999996</v>
      </c>
      <c r="GH299" t="s">
        <v>328</v>
      </c>
      <c r="GK299" t="s">
        <v>313</v>
      </c>
      <c r="GL299">
        <v>6779.067</v>
      </c>
      <c r="GM299" t="s">
        <v>563</v>
      </c>
      <c r="GP299" t="s">
        <v>313</v>
      </c>
      <c r="GQ299">
        <v>4896.2430000000004</v>
      </c>
      <c r="GR299" t="s">
        <v>685</v>
      </c>
      <c r="GU299" t="s">
        <v>313</v>
      </c>
      <c r="GV299">
        <v>0</v>
      </c>
      <c r="GW299" t="s">
        <v>313</v>
      </c>
      <c r="GX299">
        <v>1E-3</v>
      </c>
      <c r="GY299">
        <v>1.7000000000000001E-2</v>
      </c>
      <c r="GZ299" t="s">
        <v>313</v>
      </c>
      <c r="HA299">
        <v>15534.465</v>
      </c>
      <c r="HB299" t="s">
        <v>339</v>
      </c>
      <c r="HE299" t="s">
        <v>313</v>
      </c>
      <c r="HF299">
        <v>2001.0139999999999</v>
      </c>
      <c r="HG299" t="s">
        <v>328</v>
      </c>
      <c r="HJ299" t="s">
        <v>313</v>
      </c>
      <c r="HK299">
        <v>7628.8289999999997</v>
      </c>
      <c r="HL299" t="s">
        <v>328</v>
      </c>
      <c r="HO299" t="s">
        <v>313</v>
      </c>
      <c r="HP299">
        <v>606.42100000000005</v>
      </c>
      <c r="HQ299" t="s">
        <v>328</v>
      </c>
      <c r="HT299" t="s">
        <v>313</v>
      </c>
      <c r="HU299">
        <v>22405.063999999998</v>
      </c>
      <c r="HV299" t="s">
        <v>340</v>
      </c>
      <c r="HY299" t="s">
        <v>313</v>
      </c>
      <c r="HZ299">
        <v>3724.7379999999998</v>
      </c>
      <c r="IA299" t="s">
        <v>531</v>
      </c>
      <c r="ID299" t="s">
        <v>313</v>
      </c>
      <c r="IE299">
        <v>8014.0640000000003</v>
      </c>
      <c r="IF299" t="s">
        <v>306</v>
      </c>
      <c r="II299" t="s">
        <v>313</v>
      </c>
      <c r="IJ299">
        <v>0</v>
      </c>
      <c r="IK299" t="s">
        <v>2332</v>
      </c>
      <c r="IL299">
        <v>48.274000000000001</v>
      </c>
      <c r="IM299">
        <v>769.15899999999999</v>
      </c>
      <c r="IN299" t="s">
        <v>2332</v>
      </c>
    </row>
    <row r="300" spans="1:248">
      <c r="A300">
        <v>298</v>
      </c>
      <c r="B300" t="s">
        <v>2183</v>
      </c>
      <c r="C300" t="s">
        <v>2184</v>
      </c>
      <c r="D300" t="s">
        <v>2185</v>
      </c>
      <c r="E300" t="s">
        <v>2186</v>
      </c>
      <c r="F300" t="s">
        <v>2187</v>
      </c>
      <c r="G300" t="s">
        <v>313</v>
      </c>
      <c r="H300" t="s">
        <v>1898</v>
      </c>
      <c r="I300" t="s">
        <v>313</v>
      </c>
      <c r="J300" t="s">
        <v>313</v>
      </c>
      <c r="K300" t="s">
        <v>313</v>
      </c>
      <c r="L300" t="s">
        <v>313</v>
      </c>
      <c r="M300">
        <v>298</v>
      </c>
      <c r="N300">
        <v>15914.494000000001</v>
      </c>
      <c r="O300" t="s">
        <v>314</v>
      </c>
      <c r="R300" t="s">
        <v>313</v>
      </c>
      <c r="S300">
        <v>433.69200000000001</v>
      </c>
      <c r="T300" t="s">
        <v>503</v>
      </c>
      <c r="W300" t="s">
        <v>313</v>
      </c>
      <c r="X300">
        <v>0</v>
      </c>
      <c r="Y300" t="s">
        <v>316</v>
      </c>
      <c r="Z300">
        <v>100</v>
      </c>
      <c r="AA300">
        <v>11056.138999999999</v>
      </c>
      <c r="AB300" t="s">
        <v>316</v>
      </c>
      <c r="AC300">
        <v>10390.755999999999</v>
      </c>
      <c r="AD300" t="s">
        <v>317</v>
      </c>
      <c r="AG300" t="s">
        <v>313</v>
      </c>
      <c r="AH300">
        <v>1042.338</v>
      </c>
      <c r="AI300" t="s">
        <v>600</v>
      </c>
      <c r="AL300" t="s">
        <v>313</v>
      </c>
      <c r="AM300">
        <v>5857.2060000000001</v>
      </c>
      <c r="AN300" t="s">
        <v>319</v>
      </c>
      <c r="AQ300" t="s">
        <v>313</v>
      </c>
      <c r="AR300">
        <v>4314.03</v>
      </c>
      <c r="AS300" t="s">
        <v>660</v>
      </c>
      <c r="AV300" t="s">
        <v>313</v>
      </c>
      <c r="AW300">
        <v>5727.6329999999998</v>
      </c>
      <c r="AX300" t="s">
        <v>306</v>
      </c>
      <c r="BA300" t="s">
        <v>313</v>
      </c>
      <c r="BB300">
        <v>879.33199999999999</v>
      </c>
      <c r="BC300" t="s">
        <v>390</v>
      </c>
      <c r="BF300" t="s">
        <v>313</v>
      </c>
      <c r="BG300">
        <v>25.989000000000001</v>
      </c>
      <c r="BH300" t="s">
        <v>661</v>
      </c>
      <c r="BK300" t="s">
        <v>313</v>
      </c>
      <c r="BL300">
        <v>5062.5889999999999</v>
      </c>
      <c r="BM300" t="s">
        <v>662</v>
      </c>
      <c r="BP300" t="s">
        <v>313</v>
      </c>
      <c r="BQ300">
        <v>8327.8060000000005</v>
      </c>
      <c r="BR300" t="s">
        <v>374</v>
      </c>
      <c r="BU300" t="s">
        <v>313</v>
      </c>
      <c r="BV300">
        <v>4884.375</v>
      </c>
      <c r="BW300" t="s">
        <v>663</v>
      </c>
      <c r="BZ300" t="s">
        <v>313</v>
      </c>
      <c r="CA300">
        <v>114.40600000000001</v>
      </c>
      <c r="CB300" t="s">
        <v>561</v>
      </c>
      <c r="CE300" t="s">
        <v>313</v>
      </c>
      <c r="CF300">
        <v>407.178</v>
      </c>
      <c r="CG300" t="s">
        <v>328</v>
      </c>
      <c r="CJ300" t="s">
        <v>313</v>
      </c>
      <c r="CK300">
        <v>6425.3109999999997</v>
      </c>
      <c r="CL300" t="s">
        <v>328</v>
      </c>
      <c r="CO300" t="s">
        <v>313</v>
      </c>
      <c r="CP300">
        <v>429.82799999999997</v>
      </c>
      <c r="CQ300" t="s">
        <v>664</v>
      </c>
      <c r="CT300" t="s">
        <v>313</v>
      </c>
      <c r="CU300">
        <v>4180.8770000000004</v>
      </c>
      <c r="CV300" t="s">
        <v>313</v>
      </c>
      <c r="CY300" t="s">
        <v>313</v>
      </c>
      <c r="CZ300">
        <v>7856.45</v>
      </c>
      <c r="DA300" t="s">
        <v>313</v>
      </c>
      <c r="DD300" t="s">
        <v>313</v>
      </c>
      <c r="DE300">
        <v>394.233</v>
      </c>
      <c r="DF300" t="s">
        <v>665</v>
      </c>
      <c r="DI300" t="s">
        <v>313</v>
      </c>
      <c r="DJ300">
        <v>8207.1659999999993</v>
      </c>
      <c r="DK300" t="s">
        <v>341</v>
      </c>
      <c r="DN300" t="s">
        <v>313</v>
      </c>
      <c r="DO300">
        <v>241.66499999999999</v>
      </c>
      <c r="DP300" t="s">
        <v>418</v>
      </c>
      <c r="DS300" t="s">
        <v>313</v>
      </c>
      <c r="DT300">
        <v>0</v>
      </c>
      <c r="DU300" t="s">
        <v>332</v>
      </c>
      <c r="DV300">
        <v>93.457999999999998</v>
      </c>
      <c r="DW300">
        <v>10332.813</v>
      </c>
      <c r="DX300" t="s">
        <v>332</v>
      </c>
      <c r="DY300">
        <v>7728.3530000000001</v>
      </c>
      <c r="DZ300" t="s">
        <v>328</v>
      </c>
      <c r="EC300" t="s">
        <v>313</v>
      </c>
      <c r="ED300">
        <v>12881.252</v>
      </c>
      <c r="EE300" t="s">
        <v>306</v>
      </c>
      <c r="EH300" t="s">
        <v>313</v>
      </c>
      <c r="EI300">
        <v>116.91200000000001</v>
      </c>
      <c r="EJ300" t="s">
        <v>333</v>
      </c>
      <c r="EM300" t="s">
        <v>313</v>
      </c>
      <c r="EN300">
        <v>6345.2139999999999</v>
      </c>
      <c r="EO300" t="s">
        <v>494</v>
      </c>
      <c r="ER300" t="s">
        <v>313</v>
      </c>
      <c r="ES300">
        <v>4736.87</v>
      </c>
      <c r="ET300" t="s">
        <v>313</v>
      </c>
      <c r="EW300" t="s">
        <v>313</v>
      </c>
      <c r="EX300">
        <v>7930.7579999999998</v>
      </c>
      <c r="EY300" t="s">
        <v>313</v>
      </c>
      <c r="FB300" t="s">
        <v>313</v>
      </c>
      <c r="FC300">
        <v>3418.279</v>
      </c>
      <c r="FD300" t="s">
        <v>306</v>
      </c>
      <c r="FG300" t="s">
        <v>313</v>
      </c>
      <c r="FH300">
        <v>12212.039000000001</v>
      </c>
      <c r="FI300" t="s">
        <v>328</v>
      </c>
      <c r="FL300" t="s">
        <v>313</v>
      </c>
      <c r="FM300">
        <v>4668.38</v>
      </c>
      <c r="FN300" t="s">
        <v>328</v>
      </c>
      <c r="FQ300" t="s">
        <v>313</v>
      </c>
      <c r="FR300">
        <v>826.48800000000006</v>
      </c>
      <c r="FS300" t="s">
        <v>375</v>
      </c>
      <c r="FV300" t="s">
        <v>313</v>
      </c>
      <c r="FW300">
        <v>191.18199999999999</v>
      </c>
      <c r="FX300" t="s">
        <v>328</v>
      </c>
      <c r="GA300" t="s">
        <v>313</v>
      </c>
      <c r="GB300">
        <v>5127.6279999999997</v>
      </c>
      <c r="GC300" t="s">
        <v>666</v>
      </c>
      <c r="GF300" t="s">
        <v>313</v>
      </c>
      <c r="GG300">
        <v>4873.7870000000003</v>
      </c>
      <c r="GH300" t="s">
        <v>328</v>
      </c>
      <c r="GK300" t="s">
        <v>313</v>
      </c>
      <c r="GL300">
        <v>6758.5039999999999</v>
      </c>
      <c r="GM300" t="s">
        <v>563</v>
      </c>
      <c r="GP300" t="s">
        <v>313</v>
      </c>
      <c r="GQ300">
        <v>4875.5429999999997</v>
      </c>
      <c r="GR300" t="s">
        <v>667</v>
      </c>
      <c r="GU300" t="s">
        <v>313</v>
      </c>
      <c r="GV300">
        <v>0</v>
      </c>
      <c r="GW300" t="s">
        <v>313</v>
      </c>
      <c r="GX300">
        <v>0</v>
      </c>
      <c r="GY300">
        <v>1.7999999999999999E-2</v>
      </c>
      <c r="GZ300" t="s">
        <v>313</v>
      </c>
      <c r="HA300">
        <v>15670.196</v>
      </c>
      <c r="HB300" t="s">
        <v>339</v>
      </c>
      <c r="HE300" t="s">
        <v>313</v>
      </c>
      <c r="HF300">
        <v>1592.8340000000001</v>
      </c>
      <c r="HG300" t="s">
        <v>328</v>
      </c>
      <c r="HJ300" t="s">
        <v>313</v>
      </c>
      <c r="HK300">
        <v>7938.5640000000003</v>
      </c>
      <c r="HL300" t="s">
        <v>328</v>
      </c>
      <c r="HO300" t="s">
        <v>313</v>
      </c>
      <c r="HP300">
        <v>749.52300000000002</v>
      </c>
      <c r="HQ300" t="s">
        <v>328</v>
      </c>
      <c r="HT300" t="s">
        <v>313</v>
      </c>
      <c r="HU300">
        <v>22611.032999999999</v>
      </c>
      <c r="HV300" t="s">
        <v>340</v>
      </c>
      <c r="HY300" t="s">
        <v>313</v>
      </c>
      <c r="HZ300">
        <v>3999.9549999999999</v>
      </c>
      <c r="IA300" t="s">
        <v>531</v>
      </c>
      <c r="ID300" t="s">
        <v>313</v>
      </c>
      <c r="IE300">
        <v>8317.3680000000004</v>
      </c>
      <c r="IF300" t="s">
        <v>306</v>
      </c>
      <c r="II300" t="s">
        <v>313</v>
      </c>
      <c r="IJ300">
        <v>265.197</v>
      </c>
      <c r="IK300" t="s">
        <v>2332</v>
      </c>
      <c r="IN300" t="s">
        <v>313</v>
      </c>
    </row>
    <row r="301" spans="1:248">
      <c r="A301">
        <v>309</v>
      </c>
      <c r="B301" t="s">
        <v>2188</v>
      </c>
      <c r="C301" t="s">
        <v>2189</v>
      </c>
      <c r="D301" t="s">
        <v>1079</v>
      </c>
      <c r="E301" t="s">
        <v>2190</v>
      </c>
      <c r="F301" t="s">
        <v>2191</v>
      </c>
      <c r="G301" t="s">
        <v>313</v>
      </c>
      <c r="H301" t="s">
        <v>1946</v>
      </c>
      <c r="I301" t="s">
        <v>313</v>
      </c>
      <c r="J301" t="s">
        <v>313</v>
      </c>
      <c r="K301" t="s">
        <v>313</v>
      </c>
      <c r="L301" t="s">
        <v>313</v>
      </c>
      <c r="M301">
        <v>299</v>
      </c>
      <c r="N301">
        <v>9452.8220000000001</v>
      </c>
      <c r="O301" t="s">
        <v>314</v>
      </c>
      <c r="R301" t="s">
        <v>313</v>
      </c>
      <c r="S301">
        <v>1195.71</v>
      </c>
      <c r="T301" t="s">
        <v>315</v>
      </c>
      <c r="W301" t="s">
        <v>313</v>
      </c>
      <c r="X301">
        <v>666.74199999999996</v>
      </c>
      <c r="Y301" t="s">
        <v>316</v>
      </c>
      <c r="AB301" t="s">
        <v>313</v>
      </c>
      <c r="AC301">
        <v>4180.5630000000001</v>
      </c>
      <c r="AD301" t="s">
        <v>317</v>
      </c>
      <c r="AG301" t="s">
        <v>313</v>
      </c>
      <c r="AH301">
        <v>1917.491</v>
      </c>
      <c r="AI301" t="s">
        <v>318</v>
      </c>
      <c r="AL301" t="s">
        <v>313</v>
      </c>
      <c r="AM301">
        <v>0</v>
      </c>
      <c r="AN301" t="s">
        <v>319</v>
      </c>
      <c r="AO301">
        <v>100</v>
      </c>
      <c r="AP301">
        <v>1258.3630000000001</v>
      </c>
      <c r="AQ301" t="s">
        <v>319</v>
      </c>
      <c r="AR301">
        <v>1860.4179999999999</v>
      </c>
      <c r="AS301" t="s">
        <v>402</v>
      </c>
      <c r="AV301" t="s">
        <v>313</v>
      </c>
      <c r="AW301">
        <v>959.32</v>
      </c>
      <c r="AX301" t="s">
        <v>306</v>
      </c>
      <c r="BA301" t="s">
        <v>313</v>
      </c>
      <c r="BB301">
        <v>933.77700000000004</v>
      </c>
      <c r="BC301" t="s">
        <v>322</v>
      </c>
      <c r="BF301" t="s">
        <v>313</v>
      </c>
      <c r="BG301">
        <v>125.26900000000001</v>
      </c>
      <c r="BH301" t="s">
        <v>1063</v>
      </c>
      <c r="BK301" t="s">
        <v>313</v>
      </c>
      <c r="BL301">
        <v>11.351000000000001</v>
      </c>
      <c r="BM301" t="s">
        <v>824</v>
      </c>
      <c r="BP301" t="s">
        <v>313</v>
      </c>
      <c r="BQ301">
        <v>2349.9079999999999</v>
      </c>
      <c r="BR301" t="s">
        <v>374</v>
      </c>
      <c r="BU301" t="s">
        <v>313</v>
      </c>
      <c r="BV301">
        <v>293.19400000000002</v>
      </c>
      <c r="BW301" t="s">
        <v>602</v>
      </c>
      <c r="BZ301" t="s">
        <v>313</v>
      </c>
      <c r="CA301">
        <v>1860.4169999999999</v>
      </c>
      <c r="CB301" t="s">
        <v>426</v>
      </c>
      <c r="CE301" t="s">
        <v>313</v>
      </c>
      <c r="CF301">
        <v>420.20400000000001</v>
      </c>
      <c r="CG301" t="s">
        <v>328</v>
      </c>
      <c r="CJ301" t="s">
        <v>313</v>
      </c>
      <c r="CK301">
        <v>14.484</v>
      </c>
      <c r="CL301" t="s">
        <v>328</v>
      </c>
      <c r="CO301" t="s">
        <v>313</v>
      </c>
      <c r="CP301">
        <v>418.35899999999998</v>
      </c>
      <c r="CQ301" t="s">
        <v>543</v>
      </c>
      <c r="CT301" t="s">
        <v>313</v>
      </c>
      <c r="CU301">
        <v>1600.6869999999999</v>
      </c>
      <c r="CV301" t="s">
        <v>313</v>
      </c>
      <c r="CY301" t="s">
        <v>313</v>
      </c>
      <c r="CZ301">
        <v>2014.4349999999999</v>
      </c>
      <c r="DA301" t="s">
        <v>313</v>
      </c>
      <c r="DD301" t="s">
        <v>313</v>
      </c>
      <c r="DE301">
        <v>1170.048</v>
      </c>
      <c r="DF301" t="s">
        <v>347</v>
      </c>
      <c r="DI301" t="s">
        <v>313</v>
      </c>
      <c r="DJ301">
        <v>2232.5680000000002</v>
      </c>
      <c r="DK301" t="s">
        <v>341</v>
      </c>
      <c r="DN301" t="s">
        <v>313</v>
      </c>
      <c r="DO301">
        <v>954.11199999999997</v>
      </c>
      <c r="DP301" t="s">
        <v>418</v>
      </c>
      <c r="DS301" t="s">
        <v>313</v>
      </c>
      <c r="DT301">
        <v>539.06100000000004</v>
      </c>
      <c r="DU301" t="s">
        <v>332</v>
      </c>
      <c r="DX301" t="s">
        <v>313</v>
      </c>
      <c r="DY301">
        <v>1230.471</v>
      </c>
      <c r="DZ301" t="s">
        <v>328</v>
      </c>
      <c r="EC301" t="s">
        <v>313</v>
      </c>
      <c r="ED301">
        <v>5954.4359999999997</v>
      </c>
      <c r="EE301" t="s">
        <v>306</v>
      </c>
      <c r="EH301" t="s">
        <v>313</v>
      </c>
      <c r="EI301">
        <v>355.06799999999998</v>
      </c>
      <c r="EJ301" t="s">
        <v>364</v>
      </c>
      <c r="EM301" t="s">
        <v>313</v>
      </c>
      <c r="EN301">
        <v>1893.123</v>
      </c>
      <c r="EO301" t="s">
        <v>494</v>
      </c>
      <c r="ER301" t="s">
        <v>313</v>
      </c>
      <c r="ES301">
        <v>1824.34</v>
      </c>
      <c r="ET301" t="s">
        <v>313</v>
      </c>
      <c r="EW301" t="s">
        <v>313</v>
      </c>
      <c r="EX301">
        <v>1917.271</v>
      </c>
      <c r="EY301" t="s">
        <v>313</v>
      </c>
      <c r="FB301" t="s">
        <v>313</v>
      </c>
      <c r="FC301">
        <v>5885.4409999999998</v>
      </c>
      <c r="FD301" t="s">
        <v>376</v>
      </c>
      <c r="FG301" t="s">
        <v>313</v>
      </c>
      <c r="FH301">
        <v>5333.0039999999999</v>
      </c>
      <c r="FI301" t="s">
        <v>328</v>
      </c>
      <c r="FL301" t="s">
        <v>313</v>
      </c>
      <c r="FM301">
        <v>245.011</v>
      </c>
      <c r="FN301" t="s">
        <v>328</v>
      </c>
      <c r="FQ301" t="s">
        <v>313</v>
      </c>
      <c r="FR301">
        <v>3390.808</v>
      </c>
      <c r="FS301" t="s">
        <v>349</v>
      </c>
      <c r="FV301" t="s">
        <v>313</v>
      </c>
      <c r="FW301">
        <v>420.20400000000001</v>
      </c>
      <c r="FX301" t="s">
        <v>328</v>
      </c>
      <c r="GA301" t="s">
        <v>313</v>
      </c>
      <c r="GB301">
        <v>110.413</v>
      </c>
      <c r="GC301" t="s">
        <v>529</v>
      </c>
      <c r="GF301" t="s">
        <v>313</v>
      </c>
      <c r="GG301">
        <v>4978.6509999999998</v>
      </c>
      <c r="GH301" t="s">
        <v>328</v>
      </c>
      <c r="GK301" t="s">
        <v>313</v>
      </c>
      <c r="GL301">
        <v>2365.2739999999999</v>
      </c>
      <c r="GM301" t="s">
        <v>337</v>
      </c>
      <c r="GP301" t="s">
        <v>313</v>
      </c>
      <c r="GQ301">
        <v>2058.0439999999999</v>
      </c>
      <c r="GR301" t="s">
        <v>502</v>
      </c>
      <c r="GU301" t="s">
        <v>313</v>
      </c>
      <c r="GV301">
        <v>0</v>
      </c>
      <c r="GW301" t="s">
        <v>313</v>
      </c>
      <c r="GX301">
        <v>100</v>
      </c>
      <c r="GY301">
        <v>1258.3630000000001</v>
      </c>
      <c r="GZ301" t="s">
        <v>313</v>
      </c>
      <c r="HA301">
        <v>17104.282999999999</v>
      </c>
      <c r="HB301" t="s">
        <v>339</v>
      </c>
      <c r="HE301" t="s">
        <v>313</v>
      </c>
      <c r="HF301">
        <v>2370.7840000000001</v>
      </c>
      <c r="HG301" t="s">
        <v>328</v>
      </c>
      <c r="HJ301" t="s">
        <v>313</v>
      </c>
      <c r="HK301">
        <v>2096.8739999999998</v>
      </c>
      <c r="HL301" t="s">
        <v>328</v>
      </c>
      <c r="HO301" t="s">
        <v>313</v>
      </c>
      <c r="HP301">
        <v>1780.9110000000001</v>
      </c>
      <c r="HQ301" t="s">
        <v>328</v>
      </c>
      <c r="HT301" t="s">
        <v>313</v>
      </c>
      <c r="HU301">
        <v>16113.373</v>
      </c>
      <c r="HV301" t="s">
        <v>340</v>
      </c>
      <c r="HY301" t="s">
        <v>313</v>
      </c>
      <c r="HZ301">
        <v>2648.31</v>
      </c>
      <c r="IA301" t="s">
        <v>327</v>
      </c>
      <c r="ID301" t="s">
        <v>313</v>
      </c>
      <c r="IE301">
        <v>2038.4670000000001</v>
      </c>
      <c r="IF301" t="s">
        <v>306</v>
      </c>
      <c r="II301" t="s">
        <v>313</v>
      </c>
      <c r="IJ301">
        <v>420.20400000000001</v>
      </c>
      <c r="IK301" t="s">
        <v>2332</v>
      </c>
      <c r="IN301" t="s">
        <v>313</v>
      </c>
    </row>
    <row r="302" spans="1:248">
      <c r="A302">
        <v>310</v>
      </c>
      <c r="B302" t="s">
        <v>2192</v>
      </c>
      <c r="C302" t="s">
        <v>2193</v>
      </c>
      <c r="D302" t="s">
        <v>1079</v>
      </c>
      <c r="E302" t="s">
        <v>2194</v>
      </c>
      <c r="F302" t="s">
        <v>2195</v>
      </c>
      <c r="G302" t="s">
        <v>313</v>
      </c>
      <c r="H302" t="s">
        <v>1951</v>
      </c>
      <c r="I302" t="s">
        <v>313</v>
      </c>
      <c r="J302" t="s">
        <v>313</v>
      </c>
      <c r="K302" t="s">
        <v>313</v>
      </c>
      <c r="L302" t="s">
        <v>313</v>
      </c>
      <c r="M302">
        <v>300</v>
      </c>
      <c r="N302">
        <v>9296.2999999999993</v>
      </c>
      <c r="O302" t="s">
        <v>314</v>
      </c>
      <c r="R302" t="s">
        <v>313</v>
      </c>
      <c r="S302">
        <v>1237.634</v>
      </c>
      <c r="T302" t="s">
        <v>315</v>
      </c>
      <c r="W302" t="s">
        <v>313</v>
      </c>
      <c r="X302">
        <v>621.02599999999995</v>
      </c>
      <c r="Y302" t="s">
        <v>316</v>
      </c>
      <c r="AB302" t="s">
        <v>313</v>
      </c>
      <c r="AC302">
        <v>3995.8760000000002</v>
      </c>
      <c r="AD302" t="s">
        <v>317</v>
      </c>
      <c r="AG302" t="s">
        <v>313</v>
      </c>
      <c r="AH302">
        <v>1733.4939999999999</v>
      </c>
      <c r="AI302" t="s">
        <v>318</v>
      </c>
      <c r="AL302" t="s">
        <v>313</v>
      </c>
      <c r="AM302">
        <v>0</v>
      </c>
      <c r="AN302" t="s">
        <v>319</v>
      </c>
      <c r="AO302">
        <v>100</v>
      </c>
      <c r="AP302">
        <v>1310.8620000000001</v>
      </c>
      <c r="AQ302" t="s">
        <v>319</v>
      </c>
      <c r="AR302">
        <v>1662.952</v>
      </c>
      <c r="AS302" t="s">
        <v>402</v>
      </c>
      <c r="AV302" t="s">
        <v>313</v>
      </c>
      <c r="AW302">
        <v>1086.47</v>
      </c>
      <c r="AX302" t="s">
        <v>306</v>
      </c>
      <c r="BA302" t="s">
        <v>313</v>
      </c>
      <c r="BB302">
        <v>908.90300000000002</v>
      </c>
      <c r="BC302" t="s">
        <v>322</v>
      </c>
      <c r="BF302" t="s">
        <v>313</v>
      </c>
      <c r="BG302">
        <v>7.2450000000000001</v>
      </c>
      <c r="BH302" t="s">
        <v>1063</v>
      </c>
      <c r="BK302" t="s">
        <v>313</v>
      </c>
      <c r="BL302">
        <v>1.1419999999999999</v>
      </c>
      <c r="BM302" t="s">
        <v>1479</v>
      </c>
      <c r="BP302" t="s">
        <v>313</v>
      </c>
      <c r="BQ302">
        <v>2152.0970000000002</v>
      </c>
      <c r="BR302" t="s">
        <v>374</v>
      </c>
      <c r="BU302" t="s">
        <v>313</v>
      </c>
      <c r="BV302">
        <v>95.024000000000001</v>
      </c>
      <c r="BW302" t="s">
        <v>602</v>
      </c>
      <c r="BZ302" t="s">
        <v>313</v>
      </c>
      <c r="CA302">
        <v>1662.9480000000001</v>
      </c>
      <c r="CB302" t="s">
        <v>426</v>
      </c>
      <c r="CE302" t="s">
        <v>313</v>
      </c>
      <c r="CF302">
        <v>534.39400000000001</v>
      </c>
      <c r="CG302" t="s">
        <v>328</v>
      </c>
      <c r="CJ302" t="s">
        <v>313</v>
      </c>
      <c r="CK302">
        <v>0</v>
      </c>
      <c r="CL302" t="s">
        <v>328</v>
      </c>
      <c r="CM302">
        <v>5.2439999999999998</v>
      </c>
      <c r="CN302">
        <v>68.738</v>
      </c>
      <c r="CO302" t="s">
        <v>328</v>
      </c>
      <c r="CP302">
        <v>606.53800000000001</v>
      </c>
      <c r="CQ302" t="s">
        <v>543</v>
      </c>
      <c r="CT302" t="s">
        <v>313</v>
      </c>
      <c r="CU302">
        <v>1790.4580000000001</v>
      </c>
      <c r="CV302" t="s">
        <v>313</v>
      </c>
      <c r="CY302" t="s">
        <v>313</v>
      </c>
      <c r="CZ302">
        <v>1817.1780000000001</v>
      </c>
      <c r="DA302" t="s">
        <v>313</v>
      </c>
      <c r="DD302" t="s">
        <v>313</v>
      </c>
      <c r="DE302">
        <v>1201.0820000000001</v>
      </c>
      <c r="DF302" t="s">
        <v>347</v>
      </c>
      <c r="DI302" t="s">
        <v>313</v>
      </c>
      <c r="DJ302">
        <v>2034.9259999999999</v>
      </c>
      <c r="DK302" t="s">
        <v>341</v>
      </c>
      <c r="DN302" t="s">
        <v>313</v>
      </c>
      <c r="DO302">
        <v>1019.359</v>
      </c>
      <c r="DP302" t="s">
        <v>418</v>
      </c>
      <c r="DS302" t="s">
        <v>313</v>
      </c>
      <c r="DT302">
        <v>384.41</v>
      </c>
      <c r="DU302" t="s">
        <v>332</v>
      </c>
      <c r="DX302" t="s">
        <v>313</v>
      </c>
      <c r="DY302">
        <v>1036.038</v>
      </c>
      <c r="DZ302" t="s">
        <v>328</v>
      </c>
      <c r="EC302" t="s">
        <v>313</v>
      </c>
      <c r="ED302">
        <v>5898.0020000000004</v>
      </c>
      <c r="EE302" t="s">
        <v>306</v>
      </c>
      <c r="EH302" t="s">
        <v>313</v>
      </c>
      <c r="EI302">
        <v>317.66199999999998</v>
      </c>
      <c r="EJ302" t="s">
        <v>364</v>
      </c>
      <c r="EM302" t="s">
        <v>313</v>
      </c>
      <c r="EN302">
        <v>2083.3339999999998</v>
      </c>
      <c r="EO302" t="s">
        <v>494</v>
      </c>
      <c r="ER302" t="s">
        <v>313</v>
      </c>
      <c r="ES302">
        <v>1626</v>
      </c>
      <c r="ET302" t="s">
        <v>313</v>
      </c>
      <c r="EW302" t="s">
        <v>313</v>
      </c>
      <c r="EX302">
        <v>1720.3140000000001</v>
      </c>
      <c r="EY302" t="s">
        <v>313</v>
      </c>
      <c r="FB302" t="s">
        <v>313</v>
      </c>
      <c r="FC302">
        <v>6056.4740000000002</v>
      </c>
      <c r="FD302" t="s">
        <v>376</v>
      </c>
      <c r="FG302" t="s">
        <v>313</v>
      </c>
      <c r="FH302">
        <v>5221.32</v>
      </c>
      <c r="FI302" t="s">
        <v>328</v>
      </c>
      <c r="FL302" t="s">
        <v>313</v>
      </c>
      <c r="FM302">
        <v>49.250999999999998</v>
      </c>
      <c r="FN302" t="s">
        <v>328</v>
      </c>
      <c r="FQ302" t="s">
        <v>313</v>
      </c>
      <c r="FR302">
        <v>3291.09</v>
      </c>
      <c r="FS302" t="s">
        <v>349</v>
      </c>
      <c r="FV302" t="s">
        <v>313</v>
      </c>
      <c r="FW302">
        <v>225.119</v>
      </c>
      <c r="FX302" t="s">
        <v>328</v>
      </c>
      <c r="GA302" t="s">
        <v>313</v>
      </c>
      <c r="GB302">
        <v>41.624000000000002</v>
      </c>
      <c r="GC302" t="s">
        <v>529</v>
      </c>
      <c r="GF302" t="s">
        <v>313</v>
      </c>
      <c r="GG302">
        <v>5149.5209999999997</v>
      </c>
      <c r="GH302" t="s">
        <v>328</v>
      </c>
      <c r="GK302" t="s">
        <v>313</v>
      </c>
      <c r="GL302">
        <v>2242.1959999999999</v>
      </c>
      <c r="GM302" t="s">
        <v>337</v>
      </c>
      <c r="GP302" t="s">
        <v>313</v>
      </c>
      <c r="GQ302">
        <v>1860.508</v>
      </c>
      <c r="GR302" t="s">
        <v>502</v>
      </c>
      <c r="GU302" t="s">
        <v>313</v>
      </c>
      <c r="GV302">
        <v>0</v>
      </c>
      <c r="GW302" t="s">
        <v>313</v>
      </c>
      <c r="GX302">
        <v>94.756</v>
      </c>
      <c r="GY302">
        <v>1242.124</v>
      </c>
      <c r="GZ302" t="s">
        <v>313</v>
      </c>
      <c r="HA302">
        <v>16951.975999999999</v>
      </c>
      <c r="HB302" t="s">
        <v>339</v>
      </c>
      <c r="HE302" t="s">
        <v>313</v>
      </c>
      <c r="HF302">
        <v>2173.4650000000001</v>
      </c>
      <c r="HG302" t="s">
        <v>328</v>
      </c>
      <c r="HJ302" t="s">
        <v>313</v>
      </c>
      <c r="HK302">
        <v>1899.299</v>
      </c>
      <c r="HL302" t="s">
        <v>328</v>
      </c>
      <c r="HO302" t="s">
        <v>313</v>
      </c>
      <c r="HP302">
        <v>1803.1120000000001</v>
      </c>
      <c r="HQ302" t="s">
        <v>328</v>
      </c>
      <c r="HT302" t="s">
        <v>313</v>
      </c>
      <c r="HU302">
        <v>16117.85</v>
      </c>
      <c r="HV302" t="s">
        <v>340</v>
      </c>
      <c r="HY302" t="s">
        <v>313</v>
      </c>
      <c r="HZ302">
        <v>2484.4940000000001</v>
      </c>
      <c r="IA302" t="s">
        <v>327</v>
      </c>
      <c r="ID302" t="s">
        <v>313</v>
      </c>
      <c r="IE302">
        <v>1842.482</v>
      </c>
      <c r="IF302" t="s">
        <v>306</v>
      </c>
      <c r="II302" t="s">
        <v>313</v>
      </c>
      <c r="IJ302">
        <v>340.68599999999998</v>
      </c>
      <c r="IK302" t="s">
        <v>2332</v>
      </c>
      <c r="IN302" t="s">
        <v>313</v>
      </c>
    </row>
    <row r="303" spans="1:248">
      <c r="A303">
        <v>318</v>
      </c>
      <c r="B303" t="s">
        <v>2196</v>
      </c>
      <c r="C303" t="s">
        <v>2197</v>
      </c>
      <c r="D303" t="s">
        <v>2198</v>
      </c>
      <c r="E303" t="s">
        <v>2199</v>
      </c>
      <c r="F303" t="s">
        <v>2200</v>
      </c>
      <c r="G303" t="s">
        <v>313</v>
      </c>
      <c r="H303" t="s">
        <v>1976</v>
      </c>
      <c r="I303" t="s">
        <v>1522</v>
      </c>
      <c r="J303" t="s">
        <v>313</v>
      </c>
      <c r="K303" t="s">
        <v>2201</v>
      </c>
      <c r="L303" t="s">
        <v>313</v>
      </c>
      <c r="M303">
        <v>301</v>
      </c>
      <c r="N303">
        <v>10018.055</v>
      </c>
      <c r="O303" t="s">
        <v>314</v>
      </c>
      <c r="R303" t="s">
        <v>313</v>
      </c>
      <c r="S303">
        <v>694.35400000000004</v>
      </c>
      <c r="T303" t="s">
        <v>315</v>
      </c>
      <c r="W303" t="s">
        <v>313</v>
      </c>
      <c r="X303">
        <v>0</v>
      </c>
      <c r="Y303" t="s">
        <v>316</v>
      </c>
      <c r="Z303">
        <v>99.953000000000003</v>
      </c>
      <c r="AA303">
        <v>24499.332999999999</v>
      </c>
      <c r="AB303" t="s">
        <v>316</v>
      </c>
      <c r="AC303">
        <v>4494.2240000000002</v>
      </c>
      <c r="AD303" t="s">
        <v>317</v>
      </c>
      <c r="AG303" t="s">
        <v>313</v>
      </c>
      <c r="AH303">
        <v>1692.173</v>
      </c>
      <c r="AI303" t="s">
        <v>525</v>
      </c>
      <c r="AL303" t="s">
        <v>313</v>
      </c>
      <c r="AM303">
        <v>0</v>
      </c>
      <c r="AN303" t="s">
        <v>319</v>
      </c>
      <c r="AO303">
        <v>4.7E-2</v>
      </c>
      <c r="AP303">
        <v>11.507</v>
      </c>
      <c r="AQ303" t="s">
        <v>319</v>
      </c>
      <c r="AR303">
        <v>1296.3499999999999</v>
      </c>
      <c r="AS303" t="s">
        <v>526</v>
      </c>
      <c r="AV303" t="s">
        <v>313</v>
      </c>
      <c r="AW303">
        <v>1953.7809999999999</v>
      </c>
      <c r="AX303" t="s">
        <v>306</v>
      </c>
      <c r="BA303" t="s">
        <v>313</v>
      </c>
      <c r="BB303">
        <v>0</v>
      </c>
      <c r="BC303" t="s">
        <v>322</v>
      </c>
      <c r="BD303">
        <v>7.0000000000000001E-3</v>
      </c>
      <c r="BE303">
        <v>1.8160000000000001</v>
      </c>
      <c r="BF303" t="s">
        <v>322</v>
      </c>
      <c r="BG303">
        <v>2.7360000000000002</v>
      </c>
      <c r="BH303" t="s">
        <v>1523</v>
      </c>
      <c r="BK303" t="s">
        <v>313</v>
      </c>
      <c r="BL303">
        <v>2120.7170000000001</v>
      </c>
      <c r="BM303" t="s">
        <v>540</v>
      </c>
      <c r="BP303" t="s">
        <v>313</v>
      </c>
      <c r="BQ303">
        <v>2470.335</v>
      </c>
      <c r="BR303" t="s">
        <v>374</v>
      </c>
      <c r="BU303" t="s">
        <v>313</v>
      </c>
      <c r="BV303">
        <v>1891.693</v>
      </c>
      <c r="BW303" t="s">
        <v>694</v>
      </c>
      <c r="BZ303" t="s">
        <v>313</v>
      </c>
      <c r="CA303">
        <v>1610.624</v>
      </c>
      <c r="CB303" t="s">
        <v>584</v>
      </c>
      <c r="CE303" t="s">
        <v>313</v>
      </c>
      <c r="CF303">
        <v>0</v>
      </c>
      <c r="CG303" t="s">
        <v>328</v>
      </c>
      <c r="CH303">
        <v>4.3999999999999997E-2</v>
      </c>
      <c r="CI303">
        <v>10.709</v>
      </c>
      <c r="CJ303" t="s">
        <v>328</v>
      </c>
      <c r="CK303">
        <v>2141.62</v>
      </c>
      <c r="CL303" t="s">
        <v>328</v>
      </c>
      <c r="CO303" t="s">
        <v>313</v>
      </c>
      <c r="CP303">
        <v>1076.9649999999999</v>
      </c>
      <c r="CQ303" t="s">
        <v>593</v>
      </c>
      <c r="CT303" t="s">
        <v>313</v>
      </c>
      <c r="CU303">
        <v>1919.1479999999999</v>
      </c>
      <c r="CV303" t="s">
        <v>313</v>
      </c>
      <c r="CY303" t="s">
        <v>313</v>
      </c>
      <c r="CZ303">
        <v>1986.134</v>
      </c>
      <c r="DA303" t="s">
        <v>313</v>
      </c>
      <c r="DD303" t="s">
        <v>313</v>
      </c>
      <c r="DE303">
        <v>2.093</v>
      </c>
      <c r="DF303" t="s">
        <v>347</v>
      </c>
      <c r="DI303" t="s">
        <v>313</v>
      </c>
      <c r="DJ303">
        <v>2359.5949999999998</v>
      </c>
      <c r="DK303" t="s">
        <v>341</v>
      </c>
      <c r="DN303" t="s">
        <v>313</v>
      </c>
      <c r="DO303">
        <v>316.93</v>
      </c>
      <c r="DP303" t="s">
        <v>418</v>
      </c>
      <c r="DS303" t="s">
        <v>313</v>
      </c>
      <c r="DT303">
        <v>0</v>
      </c>
      <c r="DU303" t="s">
        <v>332</v>
      </c>
      <c r="DV303">
        <v>100</v>
      </c>
      <c r="DW303">
        <v>24510.84</v>
      </c>
      <c r="DX303" t="s">
        <v>332</v>
      </c>
      <c r="DY303">
        <v>2035.49</v>
      </c>
      <c r="DZ303" t="s">
        <v>328</v>
      </c>
      <c r="EC303" t="s">
        <v>313</v>
      </c>
      <c r="ED303">
        <v>7446.73</v>
      </c>
      <c r="EE303" t="s">
        <v>306</v>
      </c>
      <c r="EH303" t="s">
        <v>313</v>
      </c>
      <c r="EI303">
        <v>163.60599999999999</v>
      </c>
      <c r="EJ303" t="s">
        <v>333</v>
      </c>
      <c r="EM303" t="s">
        <v>313</v>
      </c>
      <c r="EN303">
        <v>3754.3580000000002</v>
      </c>
      <c r="EO303" t="s">
        <v>494</v>
      </c>
      <c r="ER303" t="s">
        <v>313</v>
      </c>
      <c r="ES303">
        <v>343.46</v>
      </c>
      <c r="ET303" t="s">
        <v>313</v>
      </c>
      <c r="EW303" t="s">
        <v>313</v>
      </c>
      <c r="EX303">
        <v>2129.4070000000002</v>
      </c>
      <c r="EY303" t="s">
        <v>313</v>
      </c>
      <c r="FB303" t="s">
        <v>313</v>
      </c>
      <c r="FC303">
        <v>5119.8580000000002</v>
      </c>
      <c r="FD303" t="s">
        <v>335</v>
      </c>
      <c r="FG303" t="s">
        <v>313</v>
      </c>
      <c r="FH303">
        <v>6582.0550000000003</v>
      </c>
      <c r="FI303" t="s">
        <v>328</v>
      </c>
      <c r="FL303" t="s">
        <v>313</v>
      </c>
      <c r="FM303">
        <v>1352.193</v>
      </c>
      <c r="FN303" t="s">
        <v>328</v>
      </c>
      <c r="FQ303" t="s">
        <v>313</v>
      </c>
      <c r="FR303">
        <v>831.65800000000002</v>
      </c>
      <c r="FS303" t="s">
        <v>349</v>
      </c>
      <c r="FV303" t="s">
        <v>313</v>
      </c>
      <c r="FW303">
        <v>1108.9449999999999</v>
      </c>
      <c r="FX303" t="s">
        <v>328</v>
      </c>
      <c r="GA303" t="s">
        <v>313</v>
      </c>
      <c r="GB303">
        <v>2172.12</v>
      </c>
      <c r="GC303" t="s">
        <v>529</v>
      </c>
      <c r="GF303" t="s">
        <v>313</v>
      </c>
      <c r="GG303">
        <v>5807.1559999999999</v>
      </c>
      <c r="GH303" t="s">
        <v>328</v>
      </c>
      <c r="GK303" t="s">
        <v>313</v>
      </c>
      <c r="GL303">
        <v>1808.308</v>
      </c>
      <c r="GM303" t="s">
        <v>416</v>
      </c>
      <c r="GP303" t="s">
        <v>313</v>
      </c>
      <c r="GQ303">
        <v>2121.913</v>
      </c>
      <c r="GR303" t="s">
        <v>530</v>
      </c>
      <c r="GU303" t="s">
        <v>313</v>
      </c>
      <c r="GV303">
        <v>328.91399999999999</v>
      </c>
      <c r="GW303" t="s">
        <v>313</v>
      </c>
      <c r="GZ303" t="s">
        <v>313</v>
      </c>
      <c r="HA303">
        <v>14590.332</v>
      </c>
      <c r="HB303" t="s">
        <v>339</v>
      </c>
      <c r="HE303" t="s">
        <v>313</v>
      </c>
      <c r="HF303">
        <v>2043.5940000000001</v>
      </c>
      <c r="HG303" t="s">
        <v>328</v>
      </c>
      <c r="HJ303" t="s">
        <v>313</v>
      </c>
      <c r="HK303">
        <v>2072.0709999999999</v>
      </c>
      <c r="HL303" t="s">
        <v>328</v>
      </c>
      <c r="HO303" t="s">
        <v>313</v>
      </c>
      <c r="HP303">
        <v>1727.26</v>
      </c>
      <c r="HQ303" t="s">
        <v>328</v>
      </c>
      <c r="HT303" t="s">
        <v>313</v>
      </c>
      <c r="HU303">
        <v>18082.048999999999</v>
      </c>
      <c r="HV303" t="s">
        <v>340</v>
      </c>
      <c r="HY303" t="s">
        <v>313</v>
      </c>
      <c r="HZ303">
        <v>3152.6410000000001</v>
      </c>
      <c r="IA303" t="s">
        <v>531</v>
      </c>
      <c r="ID303" t="s">
        <v>313</v>
      </c>
      <c r="IE303">
        <v>2552.9850000000001</v>
      </c>
      <c r="IF303" t="s">
        <v>306</v>
      </c>
      <c r="II303" t="s">
        <v>313</v>
      </c>
      <c r="IJ303">
        <v>0</v>
      </c>
      <c r="IK303" t="s">
        <v>2332</v>
      </c>
      <c r="IL303">
        <v>8.6839999999999993</v>
      </c>
      <c r="IM303">
        <v>2128.4050000000002</v>
      </c>
      <c r="IN303" t="s">
        <v>2332</v>
      </c>
    </row>
    <row r="304" spans="1:248">
      <c r="A304">
        <v>299</v>
      </c>
      <c r="B304" t="s">
        <v>2202</v>
      </c>
      <c r="C304" t="s">
        <v>2203</v>
      </c>
      <c r="D304" t="s">
        <v>2204</v>
      </c>
      <c r="E304" t="s">
        <v>2205</v>
      </c>
      <c r="F304" t="s">
        <v>2206</v>
      </c>
      <c r="G304" t="s">
        <v>313</v>
      </c>
      <c r="H304" t="s">
        <v>1903</v>
      </c>
      <c r="I304" t="s">
        <v>313</v>
      </c>
      <c r="J304" t="s">
        <v>313</v>
      </c>
      <c r="K304" t="s">
        <v>313</v>
      </c>
      <c r="L304" t="s">
        <v>313</v>
      </c>
      <c r="M304">
        <v>302</v>
      </c>
      <c r="N304">
        <v>16091.018</v>
      </c>
      <c r="O304" t="s">
        <v>314</v>
      </c>
      <c r="R304" t="s">
        <v>313</v>
      </c>
      <c r="S304">
        <v>306.05799999999999</v>
      </c>
      <c r="T304" t="s">
        <v>553</v>
      </c>
      <c r="W304" t="s">
        <v>313</v>
      </c>
      <c r="X304">
        <v>0</v>
      </c>
      <c r="Y304" t="s">
        <v>316</v>
      </c>
      <c r="Z304">
        <v>100</v>
      </c>
      <c r="AA304">
        <v>15612.228999999999</v>
      </c>
      <c r="AB304" t="s">
        <v>316</v>
      </c>
      <c r="AC304">
        <v>10572.3</v>
      </c>
      <c r="AD304" t="s">
        <v>317</v>
      </c>
      <c r="AG304" t="s">
        <v>313</v>
      </c>
      <c r="AH304">
        <v>742.36099999999999</v>
      </c>
      <c r="AI304" t="s">
        <v>600</v>
      </c>
      <c r="AL304" t="s">
        <v>313</v>
      </c>
      <c r="AM304">
        <v>5928.5069999999996</v>
      </c>
      <c r="AN304" t="s">
        <v>319</v>
      </c>
      <c r="AQ304" t="s">
        <v>313</v>
      </c>
      <c r="AR304">
        <v>3974.3980000000001</v>
      </c>
      <c r="AS304" t="s">
        <v>660</v>
      </c>
      <c r="AV304" t="s">
        <v>313</v>
      </c>
      <c r="AW304">
        <v>5721.9120000000003</v>
      </c>
      <c r="AX304" t="s">
        <v>306</v>
      </c>
      <c r="BA304" t="s">
        <v>313</v>
      </c>
      <c r="BB304">
        <v>645.51700000000005</v>
      </c>
      <c r="BC304" t="s">
        <v>390</v>
      </c>
      <c r="BF304" t="s">
        <v>313</v>
      </c>
      <c r="BG304">
        <v>86.058999999999997</v>
      </c>
      <c r="BH304" t="s">
        <v>2207</v>
      </c>
      <c r="BK304" t="s">
        <v>313</v>
      </c>
      <c r="BL304">
        <v>4751.848</v>
      </c>
      <c r="BM304" t="s">
        <v>662</v>
      </c>
      <c r="BP304" t="s">
        <v>313</v>
      </c>
      <c r="BQ304">
        <v>8495.3160000000007</v>
      </c>
      <c r="BR304" t="s">
        <v>374</v>
      </c>
      <c r="BU304" t="s">
        <v>313</v>
      </c>
      <c r="BV304">
        <v>4560.799</v>
      </c>
      <c r="BW304" t="s">
        <v>663</v>
      </c>
      <c r="BZ304" t="s">
        <v>313</v>
      </c>
      <c r="CA304">
        <v>528.84799999999996</v>
      </c>
      <c r="CB304" t="s">
        <v>561</v>
      </c>
      <c r="CE304" t="s">
        <v>313</v>
      </c>
      <c r="CF304">
        <v>644.03599999999994</v>
      </c>
      <c r="CG304" t="s">
        <v>328</v>
      </c>
      <c r="CJ304" t="s">
        <v>313</v>
      </c>
      <c r="CK304">
        <v>6468.8549999999996</v>
      </c>
      <c r="CL304" t="s">
        <v>328</v>
      </c>
      <c r="CO304" t="s">
        <v>313</v>
      </c>
      <c r="CP304">
        <v>901.65800000000002</v>
      </c>
      <c r="CQ304" t="s">
        <v>664</v>
      </c>
      <c r="CT304" t="s">
        <v>313</v>
      </c>
      <c r="CU304">
        <v>4660.6350000000002</v>
      </c>
      <c r="CV304" t="s">
        <v>313</v>
      </c>
      <c r="CY304" t="s">
        <v>313</v>
      </c>
      <c r="CZ304">
        <v>8030.5150000000003</v>
      </c>
      <c r="DA304" t="s">
        <v>313</v>
      </c>
      <c r="DD304" t="s">
        <v>313</v>
      </c>
      <c r="DE304">
        <v>274.916</v>
      </c>
      <c r="DF304" t="s">
        <v>347</v>
      </c>
      <c r="DI304" t="s">
        <v>313</v>
      </c>
      <c r="DJ304">
        <v>8372.4419999999991</v>
      </c>
      <c r="DK304" t="s">
        <v>341</v>
      </c>
      <c r="DN304" t="s">
        <v>313</v>
      </c>
      <c r="DO304">
        <v>625.88</v>
      </c>
      <c r="DP304" t="s">
        <v>418</v>
      </c>
      <c r="DS304" t="s">
        <v>313</v>
      </c>
      <c r="DT304">
        <v>0</v>
      </c>
      <c r="DU304" t="s">
        <v>332</v>
      </c>
      <c r="DV304">
        <v>100</v>
      </c>
      <c r="DW304">
        <v>15612.228999999999</v>
      </c>
      <c r="DX304" t="s">
        <v>332</v>
      </c>
      <c r="DY304">
        <v>7867.2340000000004</v>
      </c>
      <c r="DZ304" t="s">
        <v>328</v>
      </c>
      <c r="EC304" t="s">
        <v>313</v>
      </c>
      <c r="ED304">
        <v>12897.808999999999</v>
      </c>
      <c r="EE304" t="s">
        <v>306</v>
      </c>
      <c r="EH304" t="s">
        <v>313</v>
      </c>
      <c r="EI304">
        <v>47.11</v>
      </c>
      <c r="EJ304" t="s">
        <v>333</v>
      </c>
      <c r="EM304" t="s">
        <v>313</v>
      </c>
      <c r="EN304">
        <v>6239.8909999999996</v>
      </c>
      <c r="EO304" t="s">
        <v>494</v>
      </c>
      <c r="ER304" t="s">
        <v>313</v>
      </c>
      <c r="ES304">
        <v>4483.29</v>
      </c>
      <c r="ET304" t="s">
        <v>313</v>
      </c>
      <c r="EW304" t="s">
        <v>313</v>
      </c>
      <c r="EX304">
        <v>8087.2790000000005</v>
      </c>
      <c r="EY304" t="s">
        <v>313</v>
      </c>
      <c r="FB304" t="s">
        <v>313</v>
      </c>
      <c r="FC304">
        <v>3098.491</v>
      </c>
      <c r="FD304" t="s">
        <v>306</v>
      </c>
      <c r="FG304" t="s">
        <v>313</v>
      </c>
      <c r="FH304">
        <v>12309.578</v>
      </c>
      <c r="FI304" t="s">
        <v>328</v>
      </c>
      <c r="FL304" t="s">
        <v>313</v>
      </c>
      <c r="FM304">
        <v>4443.5519999999997</v>
      </c>
      <c r="FN304" t="s">
        <v>328</v>
      </c>
      <c r="FQ304" t="s">
        <v>313</v>
      </c>
      <c r="FR304">
        <v>1074.329</v>
      </c>
      <c r="FS304" t="s">
        <v>375</v>
      </c>
      <c r="FV304" t="s">
        <v>313</v>
      </c>
      <c r="FW304">
        <v>604.72900000000004</v>
      </c>
      <c r="FX304" t="s">
        <v>328</v>
      </c>
      <c r="GA304" t="s">
        <v>313</v>
      </c>
      <c r="GB304">
        <v>4808.7150000000001</v>
      </c>
      <c r="GC304" t="s">
        <v>666</v>
      </c>
      <c r="GF304" t="s">
        <v>313</v>
      </c>
      <c r="GG304">
        <v>4571.4579999999996</v>
      </c>
      <c r="GH304" t="s">
        <v>328</v>
      </c>
      <c r="GK304" t="s">
        <v>313</v>
      </c>
      <c r="GL304">
        <v>6457.4080000000004</v>
      </c>
      <c r="GM304" t="s">
        <v>721</v>
      </c>
      <c r="GP304" t="s">
        <v>313</v>
      </c>
      <c r="GQ304">
        <v>4540.2960000000003</v>
      </c>
      <c r="GR304" t="s">
        <v>667</v>
      </c>
      <c r="GU304" t="s">
        <v>313</v>
      </c>
      <c r="GV304">
        <v>442.65</v>
      </c>
      <c r="GW304" t="s">
        <v>313</v>
      </c>
      <c r="GZ304" t="s">
        <v>313</v>
      </c>
      <c r="HA304">
        <v>16150.867</v>
      </c>
      <c r="HB304" t="s">
        <v>339</v>
      </c>
      <c r="HE304" t="s">
        <v>313</v>
      </c>
      <c r="HF304">
        <v>1421.3130000000001</v>
      </c>
      <c r="HG304" t="s">
        <v>328</v>
      </c>
      <c r="HJ304" t="s">
        <v>313</v>
      </c>
      <c r="HK304">
        <v>8109.7049999999999</v>
      </c>
      <c r="HL304" t="s">
        <v>328</v>
      </c>
      <c r="HO304" t="s">
        <v>313</v>
      </c>
      <c r="HP304">
        <v>558.15099999999995</v>
      </c>
      <c r="HQ304" t="s">
        <v>328</v>
      </c>
      <c r="HT304" t="s">
        <v>313</v>
      </c>
      <c r="HU304">
        <v>22502.039000000001</v>
      </c>
      <c r="HV304" t="s">
        <v>340</v>
      </c>
      <c r="HY304" t="s">
        <v>313</v>
      </c>
      <c r="HZ304">
        <v>4436.5029999999997</v>
      </c>
      <c r="IA304" t="s">
        <v>531</v>
      </c>
      <c r="ID304" t="s">
        <v>313</v>
      </c>
      <c r="IE304">
        <v>8463.7000000000007</v>
      </c>
      <c r="IF304" t="s">
        <v>306</v>
      </c>
      <c r="II304" t="s">
        <v>313</v>
      </c>
      <c r="IJ304">
        <v>644.03599999999994</v>
      </c>
      <c r="IK304" t="s">
        <v>2332</v>
      </c>
      <c r="IN304" t="s">
        <v>313</v>
      </c>
    </row>
    <row r="305" spans="1:248">
      <c r="A305">
        <v>300</v>
      </c>
      <c r="B305" t="s">
        <v>2208</v>
      </c>
      <c r="C305" t="s">
        <v>2209</v>
      </c>
      <c r="D305" t="s">
        <v>480</v>
      </c>
      <c r="E305" t="s">
        <v>2210</v>
      </c>
      <c r="F305" t="s">
        <v>2211</v>
      </c>
      <c r="G305" t="s">
        <v>313</v>
      </c>
      <c r="H305" t="s">
        <v>1923</v>
      </c>
      <c r="I305" t="s">
        <v>313</v>
      </c>
      <c r="J305" t="s">
        <v>313</v>
      </c>
      <c r="K305" t="s">
        <v>313</v>
      </c>
      <c r="L305" t="s">
        <v>313</v>
      </c>
      <c r="M305">
        <v>303</v>
      </c>
      <c r="N305">
        <v>15994.942999999999</v>
      </c>
      <c r="O305" t="s">
        <v>314</v>
      </c>
      <c r="R305" t="s">
        <v>313</v>
      </c>
      <c r="S305">
        <v>398.15199999999999</v>
      </c>
      <c r="T305" t="s">
        <v>553</v>
      </c>
      <c r="W305" t="s">
        <v>313</v>
      </c>
      <c r="X305">
        <v>0</v>
      </c>
      <c r="Y305" t="s">
        <v>316</v>
      </c>
      <c r="Z305">
        <v>100</v>
      </c>
      <c r="AA305">
        <v>1460.1569999999999</v>
      </c>
      <c r="AB305" t="s">
        <v>316</v>
      </c>
      <c r="AC305">
        <v>10475.450000000001</v>
      </c>
      <c r="AD305" t="s">
        <v>317</v>
      </c>
      <c r="AG305" t="s">
        <v>313</v>
      </c>
      <c r="AH305">
        <v>769.55799999999999</v>
      </c>
      <c r="AI305" t="s">
        <v>600</v>
      </c>
      <c r="AL305" t="s">
        <v>313</v>
      </c>
      <c r="AM305">
        <v>5844.6909999999998</v>
      </c>
      <c r="AN305" t="s">
        <v>319</v>
      </c>
      <c r="AQ305" t="s">
        <v>313</v>
      </c>
      <c r="AR305">
        <v>4020.761</v>
      </c>
      <c r="AS305" t="s">
        <v>660</v>
      </c>
      <c r="AV305" t="s">
        <v>313</v>
      </c>
      <c r="AW305">
        <v>5655.6369999999997</v>
      </c>
      <c r="AX305" t="s">
        <v>306</v>
      </c>
      <c r="BA305" t="s">
        <v>313</v>
      </c>
      <c r="BB305">
        <v>635.37099999999998</v>
      </c>
      <c r="BC305" t="s">
        <v>390</v>
      </c>
      <c r="BF305" t="s">
        <v>313</v>
      </c>
      <c r="BG305">
        <v>36.009</v>
      </c>
      <c r="BH305" t="s">
        <v>2207</v>
      </c>
      <c r="BK305" t="s">
        <v>313</v>
      </c>
      <c r="BL305">
        <v>4783.4880000000003</v>
      </c>
      <c r="BM305" t="s">
        <v>662</v>
      </c>
      <c r="BP305" t="s">
        <v>313</v>
      </c>
      <c r="BQ305">
        <v>8399.7559999999994</v>
      </c>
      <c r="BR305" t="s">
        <v>374</v>
      </c>
      <c r="BU305" t="s">
        <v>313</v>
      </c>
      <c r="BV305">
        <v>4598.7439999999997</v>
      </c>
      <c r="BW305" t="s">
        <v>663</v>
      </c>
      <c r="BZ305" t="s">
        <v>313</v>
      </c>
      <c r="CA305">
        <v>443.899</v>
      </c>
      <c r="CB305" t="s">
        <v>561</v>
      </c>
      <c r="CE305" t="s">
        <v>313</v>
      </c>
      <c r="CF305">
        <v>632.66099999999994</v>
      </c>
      <c r="CG305" t="s">
        <v>328</v>
      </c>
      <c r="CJ305" t="s">
        <v>313</v>
      </c>
      <c r="CK305">
        <v>6389.6989999999996</v>
      </c>
      <c r="CL305" t="s">
        <v>328</v>
      </c>
      <c r="CO305" t="s">
        <v>313</v>
      </c>
      <c r="CP305">
        <v>848.69</v>
      </c>
      <c r="CQ305" t="s">
        <v>664</v>
      </c>
      <c r="CT305" t="s">
        <v>313</v>
      </c>
      <c r="CU305">
        <v>4599.51</v>
      </c>
      <c r="CV305" t="s">
        <v>313</v>
      </c>
      <c r="CY305" t="s">
        <v>313</v>
      </c>
      <c r="CZ305">
        <v>7934.2049999999999</v>
      </c>
      <c r="DA305" t="s">
        <v>313</v>
      </c>
      <c r="DD305" t="s">
        <v>313</v>
      </c>
      <c r="DE305">
        <v>526.18799999999999</v>
      </c>
      <c r="DF305" t="s">
        <v>347</v>
      </c>
      <c r="DI305" t="s">
        <v>313</v>
      </c>
      <c r="DJ305">
        <v>8277.11</v>
      </c>
      <c r="DK305" t="s">
        <v>341</v>
      </c>
      <c r="DN305" t="s">
        <v>313</v>
      </c>
      <c r="DO305">
        <v>531.75800000000004</v>
      </c>
      <c r="DP305" t="s">
        <v>418</v>
      </c>
      <c r="DS305" t="s">
        <v>313</v>
      </c>
      <c r="DT305">
        <v>0</v>
      </c>
      <c r="DU305" t="s">
        <v>332</v>
      </c>
      <c r="DV305">
        <v>100</v>
      </c>
      <c r="DW305">
        <v>1460.1569999999999</v>
      </c>
      <c r="DX305" t="s">
        <v>332</v>
      </c>
      <c r="DY305">
        <v>7774.8549999999996</v>
      </c>
      <c r="DZ305" t="s">
        <v>328</v>
      </c>
      <c r="EC305" t="s">
        <v>313</v>
      </c>
      <c r="ED305">
        <v>12827.84</v>
      </c>
      <c r="EE305" t="s">
        <v>306</v>
      </c>
      <c r="EH305" t="s">
        <v>313</v>
      </c>
      <c r="EI305">
        <v>40.445999999999998</v>
      </c>
      <c r="EJ305" t="s">
        <v>333</v>
      </c>
      <c r="EM305" t="s">
        <v>313</v>
      </c>
      <c r="EN305">
        <v>6203.5559999999996</v>
      </c>
      <c r="EO305" t="s">
        <v>494</v>
      </c>
      <c r="ER305" t="s">
        <v>313</v>
      </c>
      <c r="ES305">
        <v>4490.8220000000001</v>
      </c>
      <c r="ET305" t="s">
        <v>313</v>
      </c>
      <c r="EW305" t="s">
        <v>313</v>
      </c>
      <c r="EX305">
        <v>7992.8789999999999</v>
      </c>
      <c r="EY305" t="s">
        <v>313</v>
      </c>
      <c r="FB305" t="s">
        <v>313</v>
      </c>
      <c r="FC305">
        <v>3351.2950000000001</v>
      </c>
      <c r="FD305" t="s">
        <v>306</v>
      </c>
      <c r="FG305" t="s">
        <v>313</v>
      </c>
      <c r="FH305">
        <v>12223.039000000001</v>
      </c>
      <c r="FI305" t="s">
        <v>328</v>
      </c>
      <c r="FL305" t="s">
        <v>313</v>
      </c>
      <c r="FM305">
        <v>4442.9530000000004</v>
      </c>
      <c r="FN305" t="s">
        <v>328</v>
      </c>
      <c r="FQ305" t="s">
        <v>313</v>
      </c>
      <c r="FR305">
        <v>969.25099999999998</v>
      </c>
      <c r="FS305" t="s">
        <v>375</v>
      </c>
      <c r="FV305" t="s">
        <v>313</v>
      </c>
      <c r="FW305">
        <v>516.51</v>
      </c>
      <c r="FX305" t="s">
        <v>328</v>
      </c>
      <c r="GA305" t="s">
        <v>313</v>
      </c>
      <c r="GB305">
        <v>4844.3739999999998</v>
      </c>
      <c r="GC305" t="s">
        <v>666</v>
      </c>
      <c r="GF305" t="s">
        <v>313</v>
      </c>
      <c r="GG305">
        <v>4599.0469999999996</v>
      </c>
      <c r="GH305" t="s">
        <v>328</v>
      </c>
      <c r="GK305" t="s">
        <v>313</v>
      </c>
      <c r="GL305">
        <v>6629.1840000000002</v>
      </c>
      <c r="GM305" t="s">
        <v>721</v>
      </c>
      <c r="GP305" t="s">
        <v>313</v>
      </c>
      <c r="GQ305">
        <v>4584.3940000000002</v>
      </c>
      <c r="GR305" t="s">
        <v>667</v>
      </c>
      <c r="GU305" t="s">
        <v>313</v>
      </c>
      <c r="GV305">
        <v>370.60199999999998</v>
      </c>
      <c r="GW305" t="s">
        <v>313</v>
      </c>
      <c r="GZ305" t="s">
        <v>313</v>
      </c>
      <c r="HA305">
        <v>16087.944</v>
      </c>
      <c r="HB305" t="s">
        <v>339</v>
      </c>
      <c r="HE305" t="s">
        <v>313</v>
      </c>
      <c r="HF305">
        <v>1654.9290000000001</v>
      </c>
      <c r="HG305" t="s">
        <v>328</v>
      </c>
      <c r="HJ305" t="s">
        <v>313</v>
      </c>
      <c r="HK305">
        <v>8013.7120000000004</v>
      </c>
      <c r="HL305" t="s">
        <v>328</v>
      </c>
      <c r="HO305" t="s">
        <v>313</v>
      </c>
      <c r="HP305">
        <v>549.82899999999995</v>
      </c>
      <c r="HQ305" t="s">
        <v>328</v>
      </c>
      <c r="HT305" t="s">
        <v>313</v>
      </c>
      <c r="HU305">
        <v>22469.891</v>
      </c>
      <c r="HV305" t="s">
        <v>340</v>
      </c>
      <c r="HY305" t="s">
        <v>313</v>
      </c>
      <c r="HZ305">
        <v>4339.259</v>
      </c>
      <c r="IA305" t="s">
        <v>531</v>
      </c>
      <c r="ID305" t="s">
        <v>313</v>
      </c>
      <c r="IE305">
        <v>8370.52</v>
      </c>
      <c r="IF305" t="s">
        <v>306</v>
      </c>
      <c r="II305" t="s">
        <v>313</v>
      </c>
      <c r="IJ305">
        <v>566.73</v>
      </c>
      <c r="IK305" t="s">
        <v>2332</v>
      </c>
      <c r="IN305" t="s">
        <v>313</v>
      </c>
    </row>
    <row r="306" spans="1:248">
      <c r="A306">
        <v>301</v>
      </c>
      <c r="B306" t="s">
        <v>2212</v>
      </c>
      <c r="C306" t="s">
        <v>2213</v>
      </c>
      <c r="D306" t="s">
        <v>2214</v>
      </c>
      <c r="E306" t="s">
        <v>2215</v>
      </c>
      <c r="F306" t="s">
        <v>2216</v>
      </c>
      <c r="G306" t="s">
        <v>313</v>
      </c>
      <c r="H306" t="s">
        <v>1940</v>
      </c>
      <c r="I306" t="s">
        <v>313</v>
      </c>
      <c r="J306" t="s">
        <v>313</v>
      </c>
      <c r="K306" t="s">
        <v>313</v>
      </c>
      <c r="L306" t="s">
        <v>313</v>
      </c>
      <c r="M306">
        <v>304</v>
      </c>
      <c r="N306">
        <v>12231.957</v>
      </c>
      <c r="O306" t="s">
        <v>314</v>
      </c>
      <c r="R306" t="s">
        <v>313</v>
      </c>
      <c r="S306">
        <v>1.4470000000000001</v>
      </c>
      <c r="T306" t="s">
        <v>471</v>
      </c>
      <c r="W306" t="s">
        <v>313</v>
      </c>
      <c r="X306">
        <v>0</v>
      </c>
      <c r="Y306" t="s">
        <v>316</v>
      </c>
      <c r="Z306">
        <v>100</v>
      </c>
      <c r="AA306">
        <v>55099.500999999997</v>
      </c>
      <c r="AB306" t="s">
        <v>316</v>
      </c>
      <c r="AC306">
        <v>6918.6750000000002</v>
      </c>
      <c r="AD306" t="s">
        <v>317</v>
      </c>
      <c r="AG306" t="s">
        <v>313</v>
      </c>
      <c r="AH306">
        <v>2928.9589999999998</v>
      </c>
      <c r="AI306" t="s">
        <v>600</v>
      </c>
      <c r="AL306" t="s">
        <v>313</v>
      </c>
      <c r="AM306">
        <v>1440.9880000000001</v>
      </c>
      <c r="AN306" t="s">
        <v>319</v>
      </c>
      <c r="AQ306" t="s">
        <v>313</v>
      </c>
      <c r="AR306">
        <v>725.45399999999995</v>
      </c>
      <c r="AS306" t="s">
        <v>616</v>
      </c>
      <c r="AV306" t="s">
        <v>313</v>
      </c>
      <c r="AW306">
        <v>1252.616</v>
      </c>
      <c r="AX306" t="s">
        <v>306</v>
      </c>
      <c r="BA306" t="s">
        <v>313</v>
      </c>
      <c r="BB306">
        <v>1059.5309999999999</v>
      </c>
      <c r="BC306" t="s">
        <v>322</v>
      </c>
      <c r="BF306" t="s">
        <v>313</v>
      </c>
      <c r="BG306">
        <v>7.7539999999999996</v>
      </c>
      <c r="BH306" t="s">
        <v>1187</v>
      </c>
      <c r="BK306" t="s">
        <v>313</v>
      </c>
      <c r="BL306">
        <v>2284.645</v>
      </c>
      <c r="BM306" t="s">
        <v>662</v>
      </c>
      <c r="BP306" t="s">
        <v>313</v>
      </c>
      <c r="BQ306">
        <v>4923.2240000000002</v>
      </c>
      <c r="BR306" t="s">
        <v>374</v>
      </c>
      <c r="BU306" t="s">
        <v>313</v>
      </c>
      <c r="BV306">
        <v>2273.261</v>
      </c>
      <c r="BW306" t="s">
        <v>541</v>
      </c>
      <c r="BZ306" t="s">
        <v>313</v>
      </c>
      <c r="CA306">
        <v>1741.6690000000001</v>
      </c>
      <c r="CB306" t="s">
        <v>841</v>
      </c>
      <c r="CE306" t="s">
        <v>313</v>
      </c>
      <c r="CF306">
        <v>547.43799999999999</v>
      </c>
      <c r="CG306" t="s">
        <v>328</v>
      </c>
      <c r="CJ306" t="s">
        <v>313</v>
      </c>
      <c r="CK306">
        <v>2165.5859999999998</v>
      </c>
      <c r="CL306" t="s">
        <v>328</v>
      </c>
      <c r="CO306" t="s">
        <v>313</v>
      </c>
      <c r="CP306">
        <v>2046.182</v>
      </c>
      <c r="CQ306" t="s">
        <v>576</v>
      </c>
      <c r="CT306" t="s">
        <v>313</v>
      </c>
      <c r="CU306">
        <v>1481.9680000000001</v>
      </c>
      <c r="CV306" t="s">
        <v>313</v>
      </c>
      <c r="CY306" t="s">
        <v>313</v>
      </c>
      <c r="CZ306">
        <v>4560.3639999999996</v>
      </c>
      <c r="DA306" t="s">
        <v>313</v>
      </c>
      <c r="DD306" t="s">
        <v>313</v>
      </c>
      <c r="DE306">
        <v>460.358</v>
      </c>
      <c r="DF306" t="s">
        <v>347</v>
      </c>
      <c r="DI306" t="s">
        <v>313</v>
      </c>
      <c r="DJ306">
        <v>4794.3050000000003</v>
      </c>
      <c r="DK306" t="s">
        <v>341</v>
      </c>
      <c r="DN306" t="s">
        <v>313</v>
      </c>
      <c r="DO306">
        <v>424.90199999999999</v>
      </c>
      <c r="DP306" t="s">
        <v>418</v>
      </c>
      <c r="DS306" t="s">
        <v>313</v>
      </c>
      <c r="DT306">
        <v>0</v>
      </c>
      <c r="DU306" t="s">
        <v>332</v>
      </c>
      <c r="DV306">
        <v>100</v>
      </c>
      <c r="DW306">
        <v>55099.500999999997</v>
      </c>
      <c r="DX306" t="s">
        <v>332</v>
      </c>
      <c r="DY306">
        <v>3944.2860000000001</v>
      </c>
      <c r="DZ306" t="s">
        <v>328</v>
      </c>
      <c r="EC306" t="s">
        <v>313</v>
      </c>
      <c r="ED306">
        <v>8190.8559999999998</v>
      </c>
      <c r="EE306" t="s">
        <v>306</v>
      </c>
      <c r="EH306" t="s">
        <v>313</v>
      </c>
      <c r="EI306">
        <v>17.050999999999998</v>
      </c>
      <c r="EJ306" t="s">
        <v>333</v>
      </c>
      <c r="EM306" t="s">
        <v>313</v>
      </c>
      <c r="EN306">
        <v>1464.6479999999999</v>
      </c>
      <c r="EO306" t="s">
        <v>494</v>
      </c>
      <c r="ER306" t="s">
        <v>313</v>
      </c>
      <c r="ES306">
        <v>1222.7809999999999</v>
      </c>
      <c r="ET306" t="s">
        <v>313</v>
      </c>
      <c r="EW306" t="s">
        <v>313</v>
      </c>
      <c r="EX306">
        <v>4464.8810000000003</v>
      </c>
      <c r="EY306" t="s">
        <v>313</v>
      </c>
      <c r="FB306" t="s">
        <v>313</v>
      </c>
      <c r="FC306">
        <v>5371.6530000000002</v>
      </c>
      <c r="FD306" t="s">
        <v>376</v>
      </c>
      <c r="FG306" t="s">
        <v>313</v>
      </c>
      <c r="FH306">
        <v>8037.8869999999997</v>
      </c>
      <c r="FI306" t="s">
        <v>328</v>
      </c>
      <c r="FL306" t="s">
        <v>313</v>
      </c>
      <c r="FM306">
        <v>11.509</v>
      </c>
      <c r="FN306" t="s">
        <v>328</v>
      </c>
      <c r="FQ306" t="s">
        <v>313</v>
      </c>
      <c r="FR306">
        <v>2803.6129999999998</v>
      </c>
      <c r="FS306" t="s">
        <v>366</v>
      </c>
      <c r="FV306" t="s">
        <v>313</v>
      </c>
      <c r="FW306">
        <v>1133.356</v>
      </c>
      <c r="FX306" t="s">
        <v>328</v>
      </c>
      <c r="GA306" t="s">
        <v>313</v>
      </c>
      <c r="GB306">
        <v>2463.0300000000002</v>
      </c>
      <c r="GC306" t="s">
        <v>666</v>
      </c>
      <c r="GF306" t="s">
        <v>313</v>
      </c>
      <c r="GG306">
        <v>2044.1849999999999</v>
      </c>
      <c r="GH306" t="s">
        <v>328</v>
      </c>
      <c r="GK306" t="s">
        <v>313</v>
      </c>
      <c r="GL306">
        <v>5118.902</v>
      </c>
      <c r="GM306" t="s">
        <v>337</v>
      </c>
      <c r="GP306" t="s">
        <v>313</v>
      </c>
      <c r="GQ306">
        <v>2498.098</v>
      </c>
      <c r="GR306" t="s">
        <v>685</v>
      </c>
      <c r="GU306" t="s">
        <v>313</v>
      </c>
      <c r="GV306">
        <v>19.795000000000002</v>
      </c>
      <c r="GW306" t="s">
        <v>313</v>
      </c>
      <c r="GZ306" t="s">
        <v>313</v>
      </c>
      <c r="HA306">
        <v>17613.528999999999</v>
      </c>
      <c r="HB306" t="s">
        <v>339</v>
      </c>
      <c r="HE306" t="s">
        <v>313</v>
      </c>
      <c r="HF306">
        <v>772.83699999999999</v>
      </c>
      <c r="HG306" t="s">
        <v>328</v>
      </c>
      <c r="HJ306" t="s">
        <v>313</v>
      </c>
      <c r="HK306">
        <v>4604.9009999999998</v>
      </c>
      <c r="HL306" t="s">
        <v>328</v>
      </c>
      <c r="HO306" t="s">
        <v>313</v>
      </c>
      <c r="HP306">
        <v>0</v>
      </c>
      <c r="HQ306" t="s">
        <v>328</v>
      </c>
      <c r="HR306">
        <v>100</v>
      </c>
      <c r="HS306">
        <v>55099.500999999997</v>
      </c>
      <c r="HT306" t="s">
        <v>328</v>
      </c>
      <c r="HU306">
        <v>17732.386999999999</v>
      </c>
      <c r="HV306" t="s">
        <v>340</v>
      </c>
      <c r="HY306" t="s">
        <v>313</v>
      </c>
      <c r="HZ306">
        <v>4998.9690000000001</v>
      </c>
      <c r="IA306" t="s">
        <v>531</v>
      </c>
      <c r="ID306" t="s">
        <v>313</v>
      </c>
      <c r="IE306">
        <v>4709.6540000000005</v>
      </c>
      <c r="IF306" t="s">
        <v>306</v>
      </c>
      <c r="II306" t="s">
        <v>313</v>
      </c>
      <c r="IJ306">
        <v>292.81400000000002</v>
      </c>
      <c r="IK306" t="s">
        <v>2332</v>
      </c>
      <c r="IN306" t="s">
        <v>313</v>
      </c>
    </row>
    <row r="307" spans="1:248">
      <c r="A307">
        <v>307</v>
      </c>
      <c r="B307" t="s">
        <v>2217</v>
      </c>
      <c r="C307" t="s">
        <v>2218</v>
      </c>
      <c r="D307" t="s">
        <v>612</v>
      </c>
      <c r="E307" t="s">
        <v>890</v>
      </c>
      <c r="F307" t="s">
        <v>2219</v>
      </c>
      <c r="G307" t="s">
        <v>313</v>
      </c>
      <c r="H307" t="s">
        <v>1964</v>
      </c>
      <c r="I307" t="s">
        <v>313</v>
      </c>
      <c r="J307" t="s">
        <v>313</v>
      </c>
      <c r="K307" t="s">
        <v>313</v>
      </c>
      <c r="L307" t="s">
        <v>313</v>
      </c>
      <c r="M307">
        <v>305</v>
      </c>
      <c r="N307">
        <v>4845.2179999999998</v>
      </c>
      <c r="O307" t="s">
        <v>314</v>
      </c>
      <c r="R307" t="s">
        <v>313</v>
      </c>
      <c r="S307">
        <v>5677.5630000000001</v>
      </c>
      <c r="T307" t="s">
        <v>315</v>
      </c>
      <c r="W307" t="s">
        <v>313</v>
      </c>
      <c r="X307">
        <v>0</v>
      </c>
      <c r="Y307" t="s">
        <v>316</v>
      </c>
      <c r="Z307">
        <v>100</v>
      </c>
      <c r="AA307">
        <v>792.88499999999999</v>
      </c>
      <c r="AB307" t="s">
        <v>316</v>
      </c>
      <c r="AC307">
        <v>1506.25</v>
      </c>
      <c r="AD307" t="s">
        <v>317</v>
      </c>
      <c r="AG307" t="s">
        <v>313</v>
      </c>
      <c r="AH307">
        <v>291.05</v>
      </c>
      <c r="AI307" t="s">
        <v>318</v>
      </c>
      <c r="AL307" t="s">
        <v>313</v>
      </c>
      <c r="AM307">
        <v>1204.0329999999999</v>
      </c>
      <c r="AN307" t="s">
        <v>319</v>
      </c>
      <c r="AQ307" t="s">
        <v>313</v>
      </c>
      <c r="AR307">
        <v>2562.2759999999998</v>
      </c>
      <c r="AS307" t="s">
        <v>320</v>
      </c>
      <c r="AV307" t="s">
        <v>313</v>
      </c>
      <c r="AW307">
        <v>935.01800000000003</v>
      </c>
      <c r="AX307" t="s">
        <v>354</v>
      </c>
      <c r="BA307" t="s">
        <v>313</v>
      </c>
      <c r="BB307">
        <v>350.05599999999998</v>
      </c>
      <c r="BC307" t="s">
        <v>390</v>
      </c>
      <c r="BF307" t="s">
        <v>313</v>
      </c>
      <c r="BG307">
        <v>1376.011</v>
      </c>
      <c r="BH307" t="s">
        <v>382</v>
      </c>
      <c r="BK307" t="s">
        <v>313</v>
      </c>
      <c r="BL307">
        <v>2615.4830000000002</v>
      </c>
      <c r="BM307" t="s">
        <v>392</v>
      </c>
      <c r="BP307" t="s">
        <v>313</v>
      </c>
      <c r="BQ307">
        <v>3125.7750000000001</v>
      </c>
      <c r="BR307" t="s">
        <v>325</v>
      </c>
      <c r="BU307" t="s">
        <v>313</v>
      </c>
      <c r="BV307">
        <v>1364.038</v>
      </c>
      <c r="BW307" t="s">
        <v>326</v>
      </c>
      <c r="BZ307" t="s">
        <v>313</v>
      </c>
      <c r="CA307">
        <v>416.43099999999998</v>
      </c>
      <c r="CB307" t="s">
        <v>327</v>
      </c>
      <c r="CE307" t="s">
        <v>313</v>
      </c>
      <c r="CF307">
        <v>21.681999999999999</v>
      </c>
      <c r="CG307" t="s">
        <v>328</v>
      </c>
      <c r="CJ307" t="s">
        <v>313</v>
      </c>
      <c r="CK307">
        <v>2427.8789999999999</v>
      </c>
      <c r="CL307" t="s">
        <v>328</v>
      </c>
      <c r="CO307" t="s">
        <v>313</v>
      </c>
      <c r="CP307">
        <v>1663.951</v>
      </c>
      <c r="CQ307" t="s">
        <v>383</v>
      </c>
      <c r="CT307" t="s">
        <v>313</v>
      </c>
      <c r="CU307">
        <v>1004.377</v>
      </c>
      <c r="CV307" t="s">
        <v>313</v>
      </c>
      <c r="CY307" t="s">
        <v>313</v>
      </c>
      <c r="CZ307">
        <v>1095.7139999999999</v>
      </c>
      <c r="DA307" t="s">
        <v>313</v>
      </c>
      <c r="DD307" t="s">
        <v>313</v>
      </c>
      <c r="DE307">
        <v>382.88099999999997</v>
      </c>
      <c r="DF307" t="s">
        <v>330</v>
      </c>
      <c r="DI307" t="s">
        <v>313</v>
      </c>
      <c r="DJ307">
        <v>3251.0929999999998</v>
      </c>
      <c r="DK307" t="s">
        <v>306</v>
      </c>
      <c r="DN307" t="s">
        <v>313</v>
      </c>
      <c r="DO307">
        <v>1586.01</v>
      </c>
      <c r="DP307" t="s">
        <v>331</v>
      </c>
      <c r="DS307" t="s">
        <v>313</v>
      </c>
      <c r="DT307">
        <v>0</v>
      </c>
      <c r="DU307" t="s">
        <v>332</v>
      </c>
      <c r="DV307">
        <v>100</v>
      </c>
      <c r="DW307">
        <v>792.88499999999999</v>
      </c>
      <c r="DX307" t="s">
        <v>332</v>
      </c>
      <c r="DY307">
        <v>1137.1969999999999</v>
      </c>
      <c r="DZ307" t="s">
        <v>328</v>
      </c>
      <c r="EC307" t="s">
        <v>313</v>
      </c>
      <c r="ED307">
        <v>1778.0060000000001</v>
      </c>
      <c r="EE307" t="s">
        <v>306</v>
      </c>
      <c r="EH307" t="s">
        <v>313</v>
      </c>
      <c r="EI307">
        <v>101.06100000000001</v>
      </c>
      <c r="EJ307" t="s">
        <v>333</v>
      </c>
      <c r="EM307" t="s">
        <v>313</v>
      </c>
      <c r="EN307">
        <v>3541.5770000000002</v>
      </c>
      <c r="EO307" t="s">
        <v>334</v>
      </c>
      <c r="ER307" t="s">
        <v>313</v>
      </c>
      <c r="ES307">
        <v>2136.1030000000001</v>
      </c>
      <c r="ET307" t="s">
        <v>313</v>
      </c>
      <c r="EW307" t="s">
        <v>313</v>
      </c>
      <c r="EX307">
        <v>3469.7350000000001</v>
      </c>
      <c r="EY307" t="s">
        <v>313</v>
      </c>
      <c r="FB307" t="s">
        <v>313</v>
      </c>
      <c r="FC307">
        <v>4233.8140000000003</v>
      </c>
      <c r="FD307" t="s">
        <v>335</v>
      </c>
      <c r="FG307" t="s">
        <v>313</v>
      </c>
      <c r="FH307">
        <v>909.63800000000003</v>
      </c>
      <c r="FI307" t="s">
        <v>328</v>
      </c>
      <c r="FL307" t="s">
        <v>313</v>
      </c>
      <c r="FM307">
        <v>2197.3310000000001</v>
      </c>
      <c r="FN307" t="s">
        <v>328</v>
      </c>
      <c r="FQ307" t="s">
        <v>313</v>
      </c>
      <c r="FR307">
        <v>2116.2800000000002</v>
      </c>
      <c r="FS307" t="s">
        <v>306</v>
      </c>
      <c r="FV307" t="s">
        <v>313</v>
      </c>
      <c r="FW307">
        <v>1462.383</v>
      </c>
      <c r="FX307" t="s">
        <v>328</v>
      </c>
      <c r="GA307" t="s">
        <v>313</v>
      </c>
      <c r="GB307">
        <v>2684.9630000000002</v>
      </c>
      <c r="GC307" t="s">
        <v>395</v>
      </c>
      <c r="GF307" t="s">
        <v>313</v>
      </c>
      <c r="GG307">
        <v>9387.6470000000008</v>
      </c>
      <c r="GH307" t="s">
        <v>328</v>
      </c>
      <c r="GK307" t="s">
        <v>313</v>
      </c>
      <c r="GL307">
        <v>416.08800000000002</v>
      </c>
      <c r="GM307" t="s">
        <v>337</v>
      </c>
      <c r="GP307" t="s">
        <v>313</v>
      </c>
      <c r="GQ307">
        <v>3179.4189999999999</v>
      </c>
      <c r="GR307" t="s">
        <v>338</v>
      </c>
      <c r="GU307" t="s">
        <v>313</v>
      </c>
      <c r="GV307">
        <v>1226.6500000000001</v>
      </c>
      <c r="GW307" t="s">
        <v>313</v>
      </c>
      <c r="GZ307" t="s">
        <v>313</v>
      </c>
      <c r="HA307">
        <v>17773.333999999999</v>
      </c>
      <c r="HB307" t="s">
        <v>339</v>
      </c>
      <c r="HE307" t="s">
        <v>313</v>
      </c>
      <c r="HF307">
        <v>3321.2979999999998</v>
      </c>
      <c r="HG307" t="s">
        <v>328</v>
      </c>
      <c r="HJ307" t="s">
        <v>313</v>
      </c>
      <c r="HK307">
        <v>3424.652</v>
      </c>
      <c r="HL307" t="s">
        <v>328</v>
      </c>
      <c r="HO307" t="s">
        <v>313</v>
      </c>
      <c r="HP307">
        <v>0</v>
      </c>
      <c r="HQ307" t="s">
        <v>328</v>
      </c>
      <c r="HR307">
        <v>100</v>
      </c>
      <c r="HS307">
        <v>792.88499999999999</v>
      </c>
      <c r="HT307" t="s">
        <v>328</v>
      </c>
      <c r="HU307">
        <v>13048.715</v>
      </c>
      <c r="HV307" t="s">
        <v>340</v>
      </c>
      <c r="HY307" t="s">
        <v>313</v>
      </c>
      <c r="HZ307">
        <v>277.88099999999997</v>
      </c>
      <c r="IA307" t="s">
        <v>327</v>
      </c>
      <c r="ID307" t="s">
        <v>313</v>
      </c>
      <c r="IE307">
        <v>0</v>
      </c>
      <c r="IF307" t="s">
        <v>306</v>
      </c>
      <c r="IG307">
        <v>100</v>
      </c>
      <c r="IH307">
        <v>792.88499999999999</v>
      </c>
      <c r="II307" t="s">
        <v>306</v>
      </c>
      <c r="IJ307">
        <v>172.40899999999999</v>
      </c>
      <c r="IK307" t="s">
        <v>2332</v>
      </c>
      <c r="IN307" t="s">
        <v>313</v>
      </c>
    </row>
    <row r="308" spans="1:248">
      <c r="A308">
        <v>308</v>
      </c>
      <c r="B308" t="s">
        <v>2220</v>
      </c>
      <c r="C308" t="s">
        <v>2221</v>
      </c>
      <c r="D308" t="s">
        <v>2112</v>
      </c>
      <c r="E308" t="s">
        <v>2222</v>
      </c>
      <c r="F308" t="s">
        <v>2223</v>
      </c>
      <c r="G308" t="s">
        <v>313</v>
      </c>
      <c r="H308" t="s">
        <v>1981</v>
      </c>
      <c r="I308" t="s">
        <v>313</v>
      </c>
      <c r="J308" t="s">
        <v>313</v>
      </c>
      <c r="K308" t="s">
        <v>313</v>
      </c>
      <c r="L308" t="s">
        <v>313</v>
      </c>
      <c r="M308">
        <v>306</v>
      </c>
      <c r="N308">
        <v>2987.4070000000002</v>
      </c>
      <c r="O308" t="s">
        <v>314</v>
      </c>
      <c r="R308" t="s">
        <v>313</v>
      </c>
      <c r="S308">
        <v>7026.4960000000001</v>
      </c>
      <c r="T308" t="s">
        <v>360</v>
      </c>
      <c r="W308" t="s">
        <v>313</v>
      </c>
      <c r="X308">
        <v>0</v>
      </c>
      <c r="Y308" t="s">
        <v>316</v>
      </c>
      <c r="Z308">
        <v>100</v>
      </c>
      <c r="AA308">
        <v>13627.802</v>
      </c>
      <c r="AB308" t="s">
        <v>316</v>
      </c>
      <c r="AC308">
        <v>1520.22</v>
      </c>
      <c r="AD308" t="s">
        <v>317</v>
      </c>
      <c r="AG308" t="s">
        <v>313</v>
      </c>
      <c r="AH308">
        <v>1568.242</v>
      </c>
      <c r="AI308" t="s">
        <v>318</v>
      </c>
      <c r="AL308" t="s">
        <v>313</v>
      </c>
      <c r="AM308">
        <v>1333.413</v>
      </c>
      <c r="AN308" t="s">
        <v>361</v>
      </c>
      <c r="AQ308" t="s">
        <v>313</v>
      </c>
      <c r="AR308">
        <v>811.46199999999999</v>
      </c>
      <c r="AS308" t="s">
        <v>320</v>
      </c>
      <c r="AV308" t="s">
        <v>313</v>
      </c>
      <c r="AW308">
        <v>10.56</v>
      </c>
      <c r="AX308" t="s">
        <v>321</v>
      </c>
      <c r="BA308" t="s">
        <v>313</v>
      </c>
      <c r="BB308">
        <v>476.03800000000001</v>
      </c>
      <c r="BC308" t="s">
        <v>322</v>
      </c>
      <c r="BF308" t="s">
        <v>313</v>
      </c>
      <c r="BG308">
        <v>13.81</v>
      </c>
      <c r="BH308" t="s">
        <v>323</v>
      </c>
      <c r="BK308" t="s">
        <v>313</v>
      </c>
      <c r="BL308">
        <v>2954.1660000000002</v>
      </c>
      <c r="BM308" t="s">
        <v>324</v>
      </c>
      <c r="BP308" t="s">
        <v>313</v>
      </c>
      <c r="BQ308">
        <v>4514.4939999999997</v>
      </c>
      <c r="BR308" t="s">
        <v>325</v>
      </c>
      <c r="BU308" t="s">
        <v>313</v>
      </c>
      <c r="BV308">
        <v>2327.4549999999999</v>
      </c>
      <c r="BW308" t="s">
        <v>326</v>
      </c>
      <c r="BZ308" t="s">
        <v>313</v>
      </c>
      <c r="CA308">
        <v>1253.3620000000001</v>
      </c>
      <c r="CB308" t="s">
        <v>362</v>
      </c>
      <c r="CE308" t="s">
        <v>313</v>
      </c>
      <c r="CF308">
        <v>167.73400000000001</v>
      </c>
      <c r="CG308" t="s">
        <v>328</v>
      </c>
      <c r="CJ308" t="s">
        <v>313</v>
      </c>
      <c r="CK308">
        <v>3700.0549999999998</v>
      </c>
      <c r="CL308" t="s">
        <v>328</v>
      </c>
      <c r="CO308" t="s">
        <v>313</v>
      </c>
      <c r="CP308">
        <v>2706.6950000000002</v>
      </c>
      <c r="CQ308" t="s">
        <v>383</v>
      </c>
      <c r="CT308" t="s">
        <v>313</v>
      </c>
      <c r="CU308">
        <v>1319.998</v>
      </c>
      <c r="CV308" t="s">
        <v>313</v>
      </c>
      <c r="CY308" t="s">
        <v>313</v>
      </c>
      <c r="CZ308">
        <v>2235.855</v>
      </c>
      <c r="DA308" t="s">
        <v>313</v>
      </c>
      <c r="DD308" t="s">
        <v>313</v>
      </c>
      <c r="DE308">
        <v>266.85199999999998</v>
      </c>
      <c r="DF308" t="s">
        <v>347</v>
      </c>
      <c r="DI308" t="s">
        <v>313</v>
      </c>
      <c r="DJ308">
        <v>4668.4840000000004</v>
      </c>
      <c r="DK308" t="s">
        <v>306</v>
      </c>
      <c r="DN308" t="s">
        <v>313</v>
      </c>
      <c r="DO308">
        <v>727.46299999999997</v>
      </c>
      <c r="DP308" t="s">
        <v>331</v>
      </c>
      <c r="DS308" t="s">
        <v>313</v>
      </c>
      <c r="DT308">
        <v>0</v>
      </c>
      <c r="DU308" t="s">
        <v>332</v>
      </c>
      <c r="DV308">
        <v>100</v>
      </c>
      <c r="DW308">
        <v>13627.802</v>
      </c>
      <c r="DX308" t="s">
        <v>332</v>
      </c>
      <c r="DY308">
        <v>2418.0630000000001</v>
      </c>
      <c r="DZ308" t="s">
        <v>328</v>
      </c>
      <c r="EC308" t="s">
        <v>313</v>
      </c>
      <c r="ED308">
        <v>322.80200000000002</v>
      </c>
      <c r="EE308" t="s">
        <v>306</v>
      </c>
      <c r="EH308" t="s">
        <v>313</v>
      </c>
      <c r="EI308">
        <v>64.894999999999996</v>
      </c>
      <c r="EJ308" t="s">
        <v>333</v>
      </c>
      <c r="EM308" t="s">
        <v>313</v>
      </c>
      <c r="EN308">
        <v>1629.16</v>
      </c>
      <c r="EO308" t="s">
        <v>334</v>
      </c>
      <c r="ER308" t="s">
        <v>313</v>
      </c>
      <c r="ES308">
        <v>3146.6239999999998</v>
      </c>
      <c r="ET308" t="s">
        <v>313</v>
      </c>
      <c r="EW308" t="s">
        <v>313</v>
      </c>
      <c r="EX308">
        <v>4945.79</v>
      </c>
      <c r="EY308" t="s">
        <v>313</v>
      </c>
      <c r="FB308" t="s">
        <v>313</v>
      </c>
      <c r="FC308">
        <v>2729.3760000000002</v>
      </c>
      <c r="FD308" t="s">
        <v>335</v>
      </c>
      <c r="FG308" t="s">
        <v>313</v>
      </c>
      <c r="FH308">
        <v>1171.5640000000001</v>
      </c>
      <c r="FI308" t="s">
        <v>328</v>
      </c>
      <c r="FL308" t="s">
        <v>313</v>
      </c>
      <c r="FM308">
        <v>3054.45</v>
      </c>
      <c r="FN308" t="s">
        <v>328</v>
      </c>
      <c r="FQ308" t="s">
        <v>313</v>
      </c>
      <c r="FR308">
        <v>1990.931</v>
      </c>
      <c r="FS308" t="s">
        <v>306</v>
      </c>
      <c r="FV308" t="s">
        <v>313</v>
      </c>
      <c r="FW308">
        <v>2537.6460000000002</v>
      </c>
      <c r="FX308" t="s">
        <v>328</v>
      </c>
      <c r="GA308" t="s">
        <v>313</v>
      </c>
      <c r="GB308">
        <v>3014.2950000000001</v>
      </c>
      <c r="GC308" t="s">
        <v>336</v>
      </c>
      <c r="GF308" t="s">
        <v>313</v>
      </c>
      <c r="GG308">
        <v>11154.957</v>
      </c>
      <c r="GH308" t="s">
        <v>328</v>
      </c>
      <c r="GK308" t="s">
        <v>313</v>
      </c>
      <c r="GL308">
        <v>1929.1010000000001</v>
      </c>
      <c r="GM308" t="s">
        <v>384</v>
      </c>
      <c r="GP308" t="s">
        <v>313</v>
      </c>
      <c r="GQ308">
        <v>4524.2430000000004</v>
      </c>
      <c r="GR308" t="s">
        <v>365</v>
      </c>
      <c r="GU308" t="s">
        <v>313</v>
      </c>
      <c r="GV308">
        <v>2303.6990000000001</v>
      </c>
      <c r="GW308" t="s">
        <v>313</v>
      </c>
      <c r="GZ308" t="s">
        <v>313</v>
      </c>
      <c r="HA308">
        <v>17659.027999999998</v>
      </c>
      <c r="HB308" t="s">
        <v>339</v>
      </c>
      <c r="HE308" t="s">
        <v>313</v>
      </c>
      <c r="HF308">
        <v>4707.6480000000001</v>
      </c>
      <c r="HG308" t="s">
        <v>328</v>
      </c>
      <c r="HJ308" t="s">
        <v>313</v>
      </c>
      <c r="HK308">
        <v>4819.3940000000002</v>
      </c>
      <c r="HL308" t="s">
        <v>328</v>
      </c>
      <c r="HO308" t="s">
        <v>313</v>
      </c>
      <c r="HP308">
        <v>0</v>
      </c>
      <c r="HQ308" t="s">
        <v>328</v>
      </c>
      <c r="HR308">
        <v>100</v>
      </c>
      <c r="HS308">
        <v>13627.802</v>
      </c>
      <c r="HT308" t="s">
        <v>328</v>
      </c>
      <c r="HU308">
        <v>12649.343999999999</v>
      </c>
      <c r="HV308" t="s">
        <v>340</v>
      </c>
      <c r="HY308" t="s">
        <v>313</v>
      </c>
      <c r="HZ308">
        <v>1972.377</v>
      </c>
      <c r="IA308" t="s">
        <v>327</v>
      </c>
      <c r="ID308" t="s">
        <v>313</v>
      </c>
      <c r="IE308">
        <v>0</v>
      </c>
      <c r="IF308" t="s">
        <v>306</v>
      </c>
      <c r="IG308">
        <v>100</v>
      </c>
      <c r="IH308">
        <v>13627.802</v>
      </c>
      <c r="II308" t="s">
        <v>306</v>
      </c>
      <c r="IJ308">
        <v>144.108</v>
      </c>
      <c r="IK308" t="s">
        <v>2332</v>
      </c>
      <c r="IN308" t="s">
        <v>313</v>
      </c>
    </row>
    <row r="309" spans="1:248">
      <c r="A309">
        <v>321</v>
      </c>
      <c r="B309" t="s">
        <v>2224</v>
      </c>
      <c r="C309" t="s">
        <v>2225</v>
      </c>
      <c r="D309" t="s">
        <v>2226</v>
      </c>
      <c r="E309" t="s">
        <v>2227</v>
      </c>
      <c r="F309" t="s">
        <v>2228</v>
      </c>
      <c r="G309" t="s">
        <v>2229</v>
      </c>
      <c r="H309" t="s">
        <v>2230</v>
      </c>
      <c r="I309" t="s">
        <v>1522</v>
      </c>
      <c r="J309" t="s">
        <v>313</v>
      </c>
      <c r="K309" t="s">
        <v>2201</v>
      </c>
      <c r="L309" t="s">
        <v>313</v>
      </c>
      <c r="M309">
        <v>307</v>
      </c>
      <c r="N309">
        <v>11096.602000000001</v>
      </c>
      <c r="O309" t="s">
        <v>314</v>
      </c>
      <c r="R309" t="s">
        <v>313</v>
      </c>
      <c r="S309">
        <v>1688.502</v>
      </c>
      <c r="T309" t="s">
        <v>471</v>
      </c>
      <c r="W309" t="s">
        <v>313</v>
      </c>
      <c r="X309">
        <v>0</v>
      </c>
      <c r="Y309" t="s">
        <v>316</v>
      </c>
      <c r="Z309">
        <v>100</v>
      </c>
      <c r="AA309">
        <v>108682.124</v>
      </c>
      <c r="AB309" t="s">
        <v>316</v>
      </c>
      <c r="AC309">
        <v>6243.4319999999998</v>
      </c>
      <c r="AD309" t="s">
        <v>317</v>
      </c>
      <c r="AG309" t="s">
        <v>313</v>
      </c>
      <c r="AH309">
        <v>4032.83</v>
      </c>
      <c r="AI309" t="s">
        <v>318</v>
      </c>
      <c r="AL309" t="s">
        <v>313</v>
      </c>
      <c r="AM309">
        <v>30.486000000000001</v>
      </c>
      <c r="AN309" t="s">
        <v>319</v>
      </c>
      <c r="AQ309" t="s">
        <v>313</v>
      </c>
      <c r="AR309">
        <v>1830.384</v>
      </c>
      <c r="AS309" t="s">
        <v>616</v>
      </c>
      <c r="AV309" t="s">
        <v>313</v>
      </c>
      <c r="AW309">
        <v>1253.5730000000001</v>
      </c>
      <c r="AX309" t="s">
        <v>306</v>
      </c>
      <c r="BA309" t="s">
        <v>313</v>
      </c>
      <c r="BB309">
        <v>37.643999999999998</v>
      </c>
      <c r="BC309" t="s">
        <v>322</v>
      </c>
      <c r="BF309" t="s">
        <v>313</v>
      </c>
      <c r="BG309">
        <v>593.78800000000001</v>
      </c>
      <c r="BH309" t="s">
        <v>730</v>
      </c>
      <c r="BK309" t="s">
        <v>313</v>
      </c>
      <c r="BL309">
        <v>2170.1660000000002</v>
      </c>
      <c r="BM309" t="s">
        <v>540</v>
      </c>
      <c r="BP309" t="s">
        <v>313</v>
      </c>
      <c r="BQ309">
        <v>4590.009</v>
      </c>
      <c r="BR309" t="s">
        <v>374</v>
      </c>
      <c r="BU309" t="s">
        <v>313</v>
      </c>
      <c r="BV309">
        <v>1567.29</v>
      </c>
      <c r="BW309" t="s">
        <v>541</v>
      </c>
      <c r="BZ309" t="s">
        <v>313</v>
      </c>
      <c r="CA309">
        <v>898.20500000000004</v>
      </c>
      <c r="CB309" t="s">
        <v>542</v>
      </c>
      <c r="CE309" t="s">
        <v>313</v>
      </c>
      <c r="CF309">
        <v>37.987000000000002</v>
      </c>
      <c r="CG309" t="s">
        <v>328</v>
      </c>
      <c r="CJ309" t="s">
        <v>313</v>
      </c>
      <c r="CK309">
        <v>1771.883</v>
      </c>
      <c r="CL309" t="s">
        <v>328</v>
      </c>
      <c r="CO309" t="s">
        <v>313</v>
      </c>
      <c r="CP309">
        <v>910.55799999999999</v>
      </c>
      <c r="CQ309" t="s">
        <v>619</v>
      </c>
      <c r="CT309" t="s">
        <v>313</v>
      </c>
      <c r="CU309">
        <v>185.24199999999999</v>
      </c>
      <c r="CV309" t="s">
        <v>313</v>
      </c>
      <c r="CY309" t="s">
        <v>313</v>
      </c>
      <c r="CZ309">
        <v>4263.6450000000004</v>
      </c>
      <c r="DA309" t="s">
        <v>313</v>
      </c>
      <c r="DD309" t="s">
        <v>313</v>
      </c>
      <c r="DE309">
        <v>0</v>
      </c>
      <c r="DF309" t="s">
        <v>347</v>
      </c>
      <c r="DG309">
        <v>0</v>
      </c>
      <c r="DH309">
        <v>6.0000000000000001E-3</v>
      </c>
      <c r="DI309" t="s">
        <v>347</v>
      </c>
      <c r="DJ309">
        <v>4477.2420000000002</v>
      </c>
      <c r="DK309" t="s">
        <v>341</v>
      </c>
      <c r="DN309" t="s">
        <v>313</v>
      </c>
      <c r="DO309">
        <v>0</v>
      </c>
      <c r="DP309" t="s">
        <v>418</v>
      </c>
      <c r="DQ309">
        <v>36.761000000000003</v>
      </c>
      <c r="DR309">
        <v>39952.110999999997</v>
      </c>
      <c r="DS309" t="s">
        <v>418</v>
      </c>
      <c r="DT309">
        <v>0</v>
      </c>
      <c r="DU309" t="s">
        <v>332</v>
      </c>
      <c r="DV309">
        <v>100</v>
      </c>
      <c r="DW309">
        <v>108682.124</v>
      </c>
      <c r="DX309" t="s">
        <v>332</v>
      </c>
      <c r="DY309">
        <v>3436.665</v>
      </c>
      <c r="DZ309" t="s">
        <v>328</v>
      </c>
      <c r="EC309" t="s">
        <v>313</v>
      </c>
      <c r="ED309">
        <v>6303.6540000000005</v>
      </c>
      <c r="EE309" t="s">
        <v>306</v>
      </c>
      <c r="EH309" t="s">
        <v>313</v>
      </c>
      <c r="EI309">
        <v>394.52800000000002</v>
      </c>
      <c r="EJ309" t="s">
        <v>333</v>
      </c>
      <c r="EM309" t="s">
        <v>313</v>
      </c>
      <c r="EN309">
        <v>0</v>
      </c>
      <c r="EO309" t="s">
        <v>494</v>
      </c>
      <c r="EP309">
        <v>99.984999999999999</v>
      </c>
      <c r="EQ309">
        <v>108666.322</v>
      </c>
      <c r="ER309" t="s">
        <v>494</v>
      </c>
      <c r="ES309">
        <v>1172.806</v>
      </c>
      <c r="ET309" t="s">
        <v>313</v>
      </c>
      <c r="EW309" t="s">
        <v>313</v>
      </c>
      <c r="EX309">
        <v>4167.8310000000001</v>
      </c>
      <c r="EY309" t="s">
        <v>313</v>
      </c>
      <c r="FB309" t="s">
        <v>313</v>
      </c>
      <c r="FC309">
        <v>3619.51</v>
      </c>
      <c r="FD309" t="s">
        <v>376</v>
      </c>
      <c r="FG309" t="s">
        <v>313</v>
      </c>
      <c r="FH309">
        <v>6810.1</v>
      </c>
      <c r="FI309" t="s">
        <v>328</v>
      </c>
      <c r="FL309" t="s">
        <v>313</v>
      </c>
      <c r="FM309">
        <v>1263.3579999999999</v>
      </c>
      <c r="FN309" t="s">
        <v>328</v>
      </c>
      <c r="FQ309" t="s">
        <v>313</v>
      </c>
      <c r="FR309">
        <v>4721.991</v>
      </c>
      <c r="FS309" t="s">
        <v>349</v>
      </c>
      <c r="FV309" t="s">
        <v>313</v>
      </c>
      <c r="FW309">
        <v>469.18900000000002</v>
      </c>
      <c r="FX309" t="s">
        <v>328</v>
      </c>
      <c r="GA309" t="s">
        <v>313</v>
      </c>
      <c r="GB309">
        <v>2365.3110000000001</v>
      </c>
      <c r="GC309" t="s">
        <v>529</v>
      </c>
      <c r="GF309" t="s">
        <v>313</v>
      </c>
      <c r="GG309">
        <v>2836.7579999999998</v>
      </c>
      <c r="GH309" t="s">
        <v>328</v>
      </c>
      <c r="GK309" t="s">
        <v>313</v>
      </c>
      <c r="GL309">
        <v>4049.4479999999999</v>
      </c>
      <c r="GM309" t="s">
        <v>337</v>
      </c>
      <c r="GP309" t="s">
        <v>313</v>
      </c>
      <c r="GQ309">
        <v>3318.6779999999999</v>
      </c>
      <c r="GR309" t="s">
        <v>685</v>
      </c>
      <c r="GU309" t="s">
        <v>313</v>
      </c>
      <c r="GV309">
        <v>441.529</v>
      </c>
      <c r="GW309" t="s">
        <v>313</v>
      </c>
      <c r="GZ309" t="s">
        <v>313</v>
      </c>
      <c r="HA309">
        <v>18835.22</v>
      </c>
      <c r="HB309" t="s">
        <v>339</v>
      </c>
      <c r="HE309" t="s">
        <v>313</v>
      </c>
      <c r="HF309">
        <v>2572.652</v>
      </c>
      <c r="HG309" t="s">
        <v>328</v>
      </c>
      <c r="HJ309" t="s">
        <v>313</v>
      </c>
      <c r="HK309">
        <v>4350.0680000000002</v>
      </c>
      <c r="HL309" t="s">
        <v>328</v>
      </c>
      <c r="HO309" t="s">
        <v>313</v>
      </c>
      <c r="HP309">
        <v>45.991999999999997</v>
      </c>
      <c r="HQ309" t="s">
        <v>328</v>
      </c>
      <c r="HT309" t="s">
        <v>313</v>
      </c>
      <c r="HU309">
        <v>15713.32</v>
      </c>
      <c r="HV309" t="s">
        <v>340</v>
      </c>
      <c r="HY309" t="s">
        <v>313</v>
      </c>
      <c r="HZ309">
        <v>4010.038</v>
      </c>
      <c r="IA309" t="s">
        <v>723</v>
      </c>
      <c r="ID309" t="s">
        <v>313</v>
      </c>
      <c r="IE309">
        <v>4046.13</v>
      </c>
      <c r="IF309" t="s">
        <v>306</v>
      </c>
      <c r="II309" t="s">
        <v>313</v>
      </c>
      <c r="IJ309">
        <v>22.440999999999999</v>
      </c>
      <c r="IK309" t="s">
        <v>2332</v>
      </c>
      <c r="IN309" t="s">
        <v>313</v>
      </c>
    </row>
    <row r="310" spans="1:248">
      <c r="A310">
        <v>302</v>
      </c>
      <c r="B310" t="s">
        <v>2231</v>
      </c>
      <c r="C310" t="s">
        <v>2232</v>
      </c>
      <c r="D310" t="s">
        <v>2233</v>
      </c>
      <c r="E310" t="s">
        <v>2234</v>
      </c>
      <c r="F310" t="s">
        <v>2235</v>
      </c>
      <c r="G310" t="s">
        <v>313</v>
      </c>
      <c r="H310" t="s">
        <v>2236</v>
      </c>
      <c r="I310" t="s">
        <v>313</v>
      </c>
      <c r="J310" t="s">
        <v>313</v>
      </c>
      <c r="K310" t="s">
        <v>313</v>
      </c>
      <c r="L310" t="s">
        <v>313</v>
      </c>
      <c r="M310">
        <v>308</v>
      </c>
      <c r="N310">
        <v>7213.6689999999999</v>
      </c>
      <c r="O310" t="s">
        <v>314</v>
      </c>
      <c r="R310" t="s">
        <v>313</v>
      </c>
      <c r="S310">
        <v>2178.395</v>
      </c>
      <c r="T310" t="s">
        <v>410</v>
      </c>
      <c r="W310" t="s">
        <v>313</v>
      </c>
      <c r="X310">
        <v>0</v>
      </c>
      <c r="Y310" t="s">
        <v>316</v>
      </c>
      <c r="Z310">
        <v>100</v>
      </c>
      <c r="AA310">
        <v>61602.249000000003</v>
      </c>
      <c r="AB310" t="s">
        <v>316</v>
      </c>
      <c r="AC310">
        <v>2487.7730000000001</v>
      </c>
      <c r="AD310" t="s">
        <v>317</v>
      </c>
      <c r="AG310" t="s">
        <v>313</v>
      </c>
      <c r="AH310">
        <v>120.322</v>
      </c>
      <c r="AI310" t="s">
        <v>525</v>
      </c>
      <c r="AL310" t="s">
        <v>313</v>
      </c>
      <c r="AM310">
        <v>889.11599999999999</v>
      </c>
      <c r="AN310" t="s">
        <v>319</v>
      </c>
      <c r="AQ310" t="s">
        <v>313</v>
      </c>
      <c r="AR310">
        <v>657.84799999999996</v>
      </c>
      <c r="AS310" t="s">
        <v>320</v>
      </c>
      <c r="AV310" t="s">
        <v>313</v>
      </c>
      <c r="AW310">
        <v>2356.8649999999998</v>
      </c>
      <c r="AX310" t="s">
        <v>366</v>
      </c>
      <c r="BA310" t="s">
        <v>313</v>
      </c>
      <c r="BB310">
        <v>199.00200000000001</v>
      </c>
      <c r="BC310" t="s">
        <v>322</v>
      </c>
      <c r="BF310" t="s">
        <v>313</v>
      </c>
      <c r="BG310">
        <v>1025.626</v>
      </c>
      <c r="BH310" t="s">
        <v>412</v>
      </c>
      <c r="BK310" t="s">
        <v>313</v>
      </c>
      <c r="BL310">
        <v>1973.36</v>
      </c>
      <c r="BM310" t="s">
        <v>404</v>
      </c>
      <c r="BP310" t="s">
        <v>313</v>
      </c>
      <c r="BQ310">
        <v>2496.5659999999998</v>
      </c>
      <c r="BR310" t="s">
        <v>425</v>
      </c>
      <c r="BU310" t="s">
        <v>313</v>
      </c>
      <c r="BV310">
        <v>1880.3969999999999</v>
      </c>
      <c r="BW310" t="s">
        <v>413</v>
      </c>
      <c r="BZ310" t="s">
        <v>313</v>
      </c>
      <c r="CA310">
        <v>0</v>
      </c>
      <c r="CB310" t="s">
        <v>414</v>
      </c>
      <c r="CC310">
        <v>100</v>
      </c>
      <c r="CD310">
        <v>61602.249000000003</v>
      </c>
      <c r="CE310" t="s">
        <v>414</v>
      </c>
      <c r="CF310">
        <v>9.1440000000000001</v>
      </c>
      <c r="CG310" t="s">
        <v>328</v>
      </c>
      <c r="CJ310" t="s">
        <v>313</v>
      </c>
      <c r="CK310">
        <v>1278.8599999999999</v>
      </c>
      <c r="CL310" t="s">
        <v>328</v>
      </c>
      <c r="CO310" t="s">
        <v>313</v>
      </c>
      <c r="CP310">
        <v>1537.588</v>
      </c>
      <c r="CQ310" t="s">
        <v>470</v>
      </c>
      <c r="CT310" t="s">
        <v>313</v>
      </c>
      <c r="CU310">
        <v>928.15899999999999</v>
      </c>
      <c r="CV310" t="s">
        <v>313</v>
      </c>
      <c r="CY310" t="s">
        <v>313</v>
      </c>
      <c r="CZ310">
        <v>1707.742</v>
      </c>
      <c r="DA310" t="s">
        <v>313</v>
      </c>
      <c r="DD310" t="s">
        <v>313</v>
      </c>
      <c r="DE310">
        <v>123.59</v>
      </c>
      <c r="DF310" t="s">
        <v>330</v>
      </c>
      <c r="DI310" t="s">
        <v>313</v>
      </c>
      <c r="DJ310">
        <v>2571.8739999999998</v>
      </c>
      <c r="DK310" t="s">
        <v>306</v>
      </c>
      <c r="DN310" t="s">
        <v>313</v>
      </c>
      <c r="DO310">
        <v>617.68499999999995</v>
      </c>
      <c r="DP310" t="s">
        <v>349</v>
      </c>
      <c r="DS310" t="s">
        <v>313</v>
      </c>
      <c r="DT310">
        <v>0</v>
      </c>
      <c r="DU310" t="s">
        <v>332</v>
      </c>
      <c r="DV310">
        <v>100</v>
      </c>
      <c r="DW310">
        <v>61602.249000000003</v>
      </c>
      <c r="DX310" t="s">
        <v>332</v>
      </c>
      <c r="DY310">
        <v>2773.462</v>
      </c>
      <c r="DZ310" t="s">
        <v>328</v>
      </c>
      <c r="EC310" t="s">
        <v>313</v>
      </c>
      <c r="ED310">
        <v>5400.7309999999998</v>
      </c>
      <c r="EE310" t="s">
        <v>306</v>
      </c>
      <c r="EH310" t="s">
        <v>313</v>
      </c>
      <c r="EI310">
        <v>101.38500000000001</v>
      </c>
      <c r="EJ310" t="s">
        <v>333</v>
      </c>
      <c r="EM310" t="s">
        <v>313</v>
      </c>
      <c r="EN310">
        <v>1119.729</v>
      </c>
      <c r="EO310" t="s">
        <v>394</v>
      </c>
      <c r="ER310" t="s">
        <v>313</v>
      </c>
      <c r="ES310">
        <v>1817.569</v>
      </c>
      <c r="ET310" t="s">
        <v>313</v>
      </c>
      <c r="EW310" t="s">
        <v>313</v>
      </c>
      <c r="EX310">
        <v>2794.9870000000001</v>
      </c>
      <c r="EY310" t="s">
        <v>313</v>
      </c>
      <c r="FB310" t="s">
        <v>313</v>
      </c>
      <c r="FC310">
        <v>1671.989</v>
      </c>
      <c r="FD310" t="s">
        <v>335</v>
      </c>
      <c r="FG310" t="s">
        <v>313</v>
      </c>
      <c r="FH310">
        <v>5419.8010000000004</v>
      </c>
      <c r="FI310" t="s">
        <v>328</v>
      </c>
      <c r="FL310" t="s">
        <v>313</v>
      </c>
      <c r="FM310">
        <v>1015.138</v>
      </c>
      <c r="FN310" t="s">
        <v>328</v>
      </c>
      <c r="FQ310" t="s">
        <v>313</v>
      </c>
      <c r="FR310">
        <v>600.80200000000002</v>
      </c>
      <c r="FS310" t="s">
        <v>360</v>
      </c>
      <c r="FV310" t="s">
        <v>313</v>
      </c>
      <c r="FW310">
        <v>810.91200000000003</v>
      </c>
      <c r="FX310" t="s">
        <v>328</v>
      </c>
      <c r="GA310" t="s">
        <v>313</v>
      </c>
      <c r="GB310">
        <v>2433.337</v>
      </c>
      <c r="GC310" t="s">
        <v>395</v>
      </c>
      <c r="GF310" t="s">
        <v>313</v>
      </c>
      <c r="GG310">
        <v>9208.2000000000007</v>
      </c>
      <c r="GH310" t="s">
        <v>328</v>
      </c>
      <c r="GK310" t="s">
        <v>313</v>
      </c>
      <c r="GL310">
        <v>0</v>
      </c>
      <c r="GM310" t="s">
        <v>416</v>
      </c>
      <c r="GN310">
        <v>100</v>
      </c>
      <c r="GO310">
        <v>61602.249000000003</v>
      </c>
      <c r="GP310" t="s">
        <v>416</v>
      </c>
      <c r="GQ310">
        <v>2056.7620000000002</v>
      </c>
      <c r="GR310" t="s">
        <v>417</v>
      </c>
      <c r="GU310" t="s">
        <v>313</v>
      </c>
      <c r="GV310">
        <v>797.49800000000005</v>
      </c>
      <c r="GW310" t="s">
        <v>313</v>
      </c>
      <c r="GZ310" t="s">
        <v>313</v>
      </c>
      <c r="HA310">
        <v>12978.044</v>
      </c>
      <c r="HB310" t="s">
        <v>339</v>
      </c>
      <c r="HE310" t="s">
        <v>313</v>
      </c>
      <c r="HF310">
        <v>1226.211</v>
      </c>
      <c r="HG310" t="s">
        <v>328</v>
      </c>
      <c r="HJ310" t="s">
        <v>313</v>
      </c>
      <c r="HK310">
        <v>2430.663</v>
      </c>
      <c r="HL310" t="s">
        <v>328</v>
      </c>
      <c r="HO310" t="s">
        <v>313</v>
      </c>
      <c r="HP310">
        <v>0</v>
      </c>
      <c r="HQ310" t="s">
        <v>328</v>
      </c>
      <c r="HR310">
        <v>100</v>
      </c>
      <c r="HS310">
        <v>61602.249000000003</v>
      </c>
      <c r="HT310" t="s">
        <v>328</v>
      </c>
      <c r="HU310">
        <v>17649.716</v>
      </c>
      <c r="HV310" t="s">
        <v>340</v>
      </c>
      <c r="HY310" t="s">
        <v>313</v>
      </c>
      <c r="HZ310">
        <v>3289.1239999999998</v>
      </c>
      <c r="IA310" t="s">
        <v>327</v>
      </c>
      <c r="ID310" t="s">
        <v>313</v>
      </c>
      <c r="IE310">
        <v>1027.5540000000001</v>
      </c>
      <c r="IF310" t="s">
        <v>306</v>
      </c>
      <c r="II310" t="s">
        <v>313</v>
      </c>
      <c r="IJ310">
        <v>0</v>
      </c>
      <c r="IK310" t="s">
        <v>2332</v>
      </c>
      <c r="IL310">
        <v>13.717000000000001</v>
      </c>
      <c r="IM310">
        <v>8450.0409999999993</v>
      </c>
      <c r="IN310" t="s">
        <v>2332</v>
      </c>
    </row>
    <row r="311" spans="1:248">
      <c r="A311">
        <v>303</v>
      </c>
      <c r="B311" t="s">
        <v>2237</v>
      </c>
      <c r="C311" t="s">
        <v>2232</v>
      </c>
      <c r="D311" t="s">
        <v>2238</v>
      </c>
      <c r="E311" t="s">
        <v>2239</v>
      </c>
      <c r="F311" t="s">
        <v>2240</v>
      </c>
      <c r="G311" t="s">
        <v>313</v>
      </c>
      <c r="H311" t="s">
        <v>2241</v>
      </c>
      <c r="I311" t="s">
        <v>313</v>
      </c>
      <c r="J311" t="s">
        <v>313</v>
      </c>
      <c r="K311" t="s">
        <v>313</v>
      </c>
      <c r="L311" t="s">
        <v>313</v>
      </c>
      <c r="M311">
        <v>309</v>
      </c>
      <c r="N311">
        <v>6811.759</v>
      </c>
      <c r="O311" t="s">
        <v>314</v>
      </c>
      <c r="R311" t="s">
        <v>313</v>
      </c>
      <c r="S311">
        <v>2440.6799999999998</v>
      </c>
      <c r="T311" t="s">
        <v>410</v>
      </c>
      <c r="W311" t="s">
        <v>313</v>
      </c>
      <c r="X311">
        <v>0</v>
      </c>
      <c r="Y311" t="s">
        <v>316</v>
      </c>
      <c r="Z311">
        <v>100</v>
      </c>
      <c r="AA311">
        <v>68803.055999999997</v>
      </c>
      <c r="AB311" t="s">
        <v>316</v>
      </c>
      <c r="AC311">
        <v>2197.375</v>
      </c>
      <c r="AD311" t="s">
        <v>317</v>
      </c>
      <c r="AG311" t="s">
        <v>313</v>
      </c>
      <c r="AH311">
        <v>303.76600000000002</v>
      </c>
      <c r="AI311" t="s">
        <v>525</v>
      </c>
      <c r="AL311" t="s">
        <v>313</v>
      </c>
      <c r="AM311">
        <v>653.34900000000005</v>
      </c>
      <c r="AN311" t="s">
        <v>319</v>
      </c>
      <c r="AQ311" t="s">
        <v>313</v>
      </c>
      <c r="AR311">
        <v>395.14699999999999</v>
      </c>
      <c r="AS311" t="s">
        <v>320</v>
      </c>
      <c r="AV311" t="s">
        <v>313</v>
      </c>
      <c r="AW311">
        <v>2581.873</v>
      </c>
      <c r="AX311" t="s">
        <v>349</v>
      </c>
      <c r="BA311" t="s">
        <v>313</v>
      </c>
      <c r="BB311">
        <v>0</v>
      </c>
      <c r="BC311" t="s">
        <v>322</v>
      </c>
      <c r="BD311">
        <v>5.0999999999999997E-2</v>
      </c>
      <c r="BE311">
        <v>35.026000000000003</v>
      </c>
      <c r="BF311" t="s">
        <v>322</v>
      </c>
      <c r="BG311">
        <v>707.53099999999995</v>
      </c>
      <c r="BH311" t="s">
        <v>1408</v>
      </c>
      <c r="BK311" t="s">
        <v>313</v>
      </c>
      <c r="BL311">
        <v>1871.9639999999999</v>
      </c>
      <c r="BM311" t="s">
        <v>404</v>
      </c>
      <c r="BP311" t="s">
        <v>313</v>
      </c>
      <c r="BQ311">
        <v>2470.8530000000001</v>
      </c>
      <c r="BR311" t="s">
        <v>425</v>
      </c>
      <c r="BU311" t="s">
        <v>313</v>
      </c>
      <c r="BV311">
        <v>1839.1769999999999</v>
      </c>
      <c r="BW311" t="s">
        <v>413</v>
      </c>
      <c r="BZ311" t="s">
        <v>313</v>
      </c>
      <c r="CA311">
        <v>0</v>
      </c>
      <c r="CB311" t="s">
        <v>414</v>
      </c>
      <c r="CC311">
        <v>56.182000000000002</v>
      </c>
      <c r="CD311">
        <v>38655.086000000003</v>
      </c>
      <c r="CE311" t="s">
        <v>414</v>
      </c>
      <c r="CF311">
        <v>0</v>
      </c>
      <c r="CG311" t="s">
        <v>328</v>
      </c>
      <c r="CH311">
        <v>1E-3</v>
      </c>
      <c r="CI311">
        <v>0.99299999999999999</v>
      </c>
      <c r="CJ311" t="s">
        <v>328</v>
      </c>
      <c r="CK311">
        <v>1004.691</v>
      </c>
      <c r="CL311" t="s">
        <v>328</v>
      </c>
      <c r="CO311" t="s">
        <v>313</v>
      </c>
      <c r="CP311">
        <v>1569.1089999999999</v>
      </c>
      <c r="CQ311" t="s">
        <v>470</v>
      </c>
      <c r="CT311" t="s">
        <v>313</v>
      </c>
      <c r="CU311">
        <v>688.38300000000004</v>
      </c>
      <c r="CV311" t="s">
        <v>313</v>
      </c>
      <c r="CY311" t="s">
        <v>313</v>
      </c>
      <c r="CZ311">
        <v>1667.0540000000001</v>
      </c>
      <c r="DA311" t="s">
        <v>313</v>
      </c>
      <c r="DD311" t="s">
        <v>313</v>
      </c>
      <c r="DE311">
        <v>313.42500000000001</v>
      </c>
      <c r="DF311" t="s">
        <v>330</v>
      </c>
      <c r="DI311" t="s">
        <v>313</v>
      </c>
      <c r="DJ311">
        <v>2558.8180000000002</v>
      </c>
      <c r="DK311" t="s">
        <v>306</v>
      </c>
      <c r="DN311" t="s">
        <v>313</v>
      </c>
      <c r="DO311">
        <v>479.66699999999997</v>
      </c>
      <c r="DP311" t="s">
        <v>321</v>
      </c>
      <c r="DS311" t="s">
        <v>313</v>
      </c>
      <c r="DT311">
        <v>0</v>
      </c>
      <c r="DU311" t="s">
        <v>332</v>
      </c>
      <c r="DV311">
        <v>100</v>
      </c>
      <c r="DW311">
        <v>68803.055999999997</v>
      </c>
      <c r="DX311" t="s">
        <v>332</v>
      </c>
      <c r="DY311">
        <v>2536.4580000000001</v>
      </c>
      <c r="DZ311" t="s">
        <v>328</v>
      </c>
      <c r="EC311" t="s">
        <v>313</v>
      </c>
      <c r="ED311">
        <v>5071.942</v>
      </c>
      <c r="EE311" t="s">
        <v>306</v>
      </c>
      <c r="EH311" t="s">
        <v>313</v>
      </c>
      <c r="EI311">
        <v>145.434</v>
      </c>
      <c r="EJ311" t="s">
        <v>333</v>
      </c>
      <c r="EM311" t="s">
        <v>313</v>
      </c>
      <c r="EN311">
        <v>1031.789</v>
      </c>
      <c r="EO311" t="s">
        <v>394</v>
      </c>
      <c r="ER311" t="s">
        <v>313</v>
      </c>
      <c r="ES311">
        <v>1746.8430000000001</v>
      </c>
      <c r="ET311" t="s">
        <v>313</v>
      </c>
      <c r="EW311" t="s">
        <v>313</v>
      </c>
      <c r="EX311">
        <v>2803.346</v>
      </c>
      <c r="EY311" t="s">
        <v>313</v>
      </c>
      <c r="FB311" t="s">
        <v>313</v>
      </c>
      <c r="FC311">
        <v>1610.752</v>
      </c>
      <c r="FD311" t="s">
        <v>335</v>
      </c>
      <c r="FG311" t="s">
        <v>313</v>
      </c>
      <c r="FH311">
        <v>5179.9560000000001</v>
      </c>
      <c r="FI311" t="s">
        <v>328</v>
      </c>
      <c r="FL311" t="s">
        <v>313</v>
      </c>
      <c r="FM311">
        <v>722.73099999999999</v>
      </c>
      <c r="FN311" t="s">
        <v>328</v>
      </c>
      <c r="FQ311" t="s">
        <v>313</v>
      </c>
      <c r="FR311">
        <v>878.86800000000005</v>
      </c>
      <c r="FS311" t="s">
        <v>360</v>
      </c>
      <c r="FV311" t="s">
        <v>313</v>
      </c>
      <c r="FW311">
        <v>587.851</v>
      </c>
      <c r="FX311" t="s">
        <v>328</v>
      </c>
      <c r="GA311" t="s">
        <v>313</v>
      </c>
      <c r="GB311">
        <v>2344.1819999999998</v>
      </c>
      <c r="GC311" t="s">
        <v>395</v>
      </c>
      <c r="GF311" t="s">
        <v>313</v>
      </c>
      <c r="GG311">
        <v>9319.4850000000006</v>
      </c>
      <c r="GH311" t="s">
        <v>328</v>
      </c>
      <c r="GK311" t="s">
        <v>313</v>
      </c>
      <c r="GL311">
        <v>0</v>
      </c>
      <c r="GM311" t="s">
        <v>416</v>
      </c>
      <c r="GN311">
        <v>59.274000000000001</v>
      </c>
      <c r="GO311">
        <v>40782.17</v>
      </c>
      <c r="GP311" t="s">
        <v>416</v>
      </c>
      <c r="GQ311">
        <v>2033.5060000000001</v>
      </c>
      <c r="GR311" t="s">
        <v>417</v>
      </c>
      <c r="GU311" t="s">
        <v>313</v>
      </c>
      <c r="GV311">
        <v>549.94200000000001</v>
      </c>
      <c r="GW311" t="s">
        <v>313</v>
      </c>
      <c r="GZ311" t="s">
        <v>313</v>
      </c>
      <c r="HA311">
        <v>13164.371999999999</v>
      </c>
      <c r="HB311" t="s">
        <v>339</v>
      </c>
      <c r="HE311" t="s">
        <v>313</v>
      </c>
      <c r="HF311">
        <v>1365.9839999999999</v>
      </c>
      <c r="HG311" t="s">
        <v>328</v>
      </c>
      <c r="HJ311" t="s">
        <v>313</v>
      </c>
      <c r="HK311">
        <v>2443.5749999999998</v>
      </c>
      <c r="HL311" t="s">
        <v>328</v>
      </c>
      <c r="HO311" t="s">
        <v>313</v>
      </c>
      <c r="HP311">
        <v>0</v>
      </c>
      <c r="HQ311" t="s">
        <v>328</v>
      </c>
      <c r="HR311">
        <v>100</v>
      </c>
      <c r="HS311">
        <v>68803.055999999997</v>
      </c>
      <c r="HT311" t="s">
        <v>328</v>
      </c>
      <c r="HU311">
        <v>17409.163</v>
      </c>
      <c r="HV311" t="s">
        <v>340</v>
      </c>
      <c r="HY311" t="s">
        <v>313</v>
      </c>
      <c r="HZ311">
        <v>3184.5949999999998</v>
      </c>
      <c r="IA311" t="s">
        <v>327</v>
      </c>
      <c r="ID311" t="s">
        <v>313</v>
      </c>
      <c r="IE311">
        <v>722.10299999999995</v>
      </c>
      <c r="IF311" t="s">
        <v>306</v>
      </c>
      <c r="II311" t="s">
        <v>313</v>
      </c>
      <c r="IJ311">
        <v>0</v>
      </c>
      <c r="IK311" t="s">
        <v>2332</v>
      </c>
      <c r="IL311">
        <v>7.27</v>
      </c>
      <c r="IM311">
        <v>5001.8490000000002</v>
      </c>
      <c r="IN311" t="s">
        <v>2332</v>
      </c>
    </row>
    <row r="312" spans="1:248">
      <c r="A312">
        <v>304</v>
      </c>
      <c r="B312" t="s">
        <v>2242</v>
      </c>
      <c r="C312" t="s">
        <v>2232</v>
      </c>
      <c r="D312" t="s">
        <v>2243</v>
      </c>
      <c r="E312" t="s">
        <v>2244</v>
      </c>
      <c r="F312" t="s">
        <v>2245</v>
      </c>
      <c r="G312" t="s">
        <v>313</v>
      </c>
      <c r="H312" t="s">
        <v>2246</v>
      </c>
      <c r="I312" t="s">
        <v>313</v>
      </c>
      <c r="J312" t="s">
        <v>313</v>
      </c>
      <c r="K312" t="s">
        <v>313</v>
      </c>
      <c r="L312" t="s">
        <v>313</v>
      </c>
      <c r="M312">
        <v>310</v>
      </c>
      <c r="N312">
        <v>6562.3440000000001</v>
      </c>
      <c r="O312" t="s">
        <v>314</v>
      </c>
      <c r="R312" t="s">
        <v>313</v>
      </c>
      <c r="S312">
        <v>2751.335</v>
      </c>
      <c r="T312" t="s">
        <v>410</v>
      </c>
      <c r="W312" t="s">
        <v>313</v>
      </c>
      <c r="X312">
        <v>0</v>
      </c>
      <c r="Y312" t="s">
        <v>316</v>
      </c>
      <c r="Z312">
        <v>100</v>
      </c>
      <c r="AA312">
        <v>64093.714999999997</v>
      </c>
      <c r="AB312" t="s">
        <v>316</v>
      </c>
      <c r="AC312">
        <v>1923.8140000000001</v>
      </c>
      <c r="AD312" t="s">
        <v>317</v>
      </c>
      <c r="AG312" t="s">
        <v>313</v>
      </c>
      <c r="AH312">
        <v>570.495</v>
      </c>
      <c r="AI312" t="s">
        <v>525</v>
      </c>
      <c r="AL312" t="s">
        <v>313</v>
      </c>
      <c r="AM312">
        <v>385.09300000000002</v>
      </c>
      <c r="AN312" t="s">
        <v>319</v>
      </c>
      <c r="AQ312" t="s">
        <v>313</v>
      </c>
      <c r="AR312">
        <v>281.80099999999999</v>
      </c>
      <c r="AS312" t="s">
        <v>411</v>
      </c>
      <c r="AV312" t="s">
        <v>313</v>
      </c>
      <c r="AW312">
        <v>2304.373</v>
      </c>
      <c r="AX312" t="s">
        <v>349</v>
      </c>
      <c r="BA312" t="s">
        <v>313</v>
      </c>
      <c r="BB312">
        <v>0</v>
      </c>
      <c r="BC312" t="s">
        <v>322</v>
      </c>
      <c r="BD312">
        <v>2.5139999999999998</v>
      </c>
      <c r="BE312">
        <v>1611.1489999999999</v>
      </c>
      <c r="BF312" t="s">
        <v>322</v>
      </c>
      <c r="BG312">
        <v>425.916</v>
      </c>
      <c r="BH312" t="s">
        <v>1408</v>
      </c>
      <c r="BK312" t="s">
        <v>313</v>
      </c>
      <c r="BL312">
        <v>1694.1510000000001</v>
      </c>
      <c r="BM312" t="s">
        <v>404</v>
      </c>
      <c r="BP312" t="s">
        <v>313</v>
      </c>
      <c r="BQ312">
        <v>2398.0410000000002</v>
      </c>
      <c r="BR312" t="s">
        <v>425</v>
      </c>
      <c r="BU312" t="s">
        <v>313</v>
      </c>
      <c r="BV312">
        <v>1750.7280000000001</v>
      </c>
      <c r="BW312" t="s">
        <v>413</v>
      </c>
      <c r="BZ312" t="s">
        <v>313</v>
      </c>
      <c r="CA312">
        <v>0</v>
      </c>
      <c r="CB312" t="s">
        <v>414</v>
      </c>
      <c r="CC312">
        <v>1.6E-2</v>
      </c>
      <c r="CD312">
        <v>10.476000000000001</v>
      </c>
      <c r="CE312" t="s">
        <v>414</v>
      </c>
      <c r="CF312">
        <v>0</v>
      </c>
      <c r="CG312" t="s">
        <v>328</v>
      </c>
      <c r="CH312">
        <v>0.13500000000000001</v>
      </c>
      <c r="CI312">
        <v>86.278999999999996</v>
      </c>
      <c r="CJ312" t="s">
        <v>328</v>
      </c>
      <c r="CK312">
        <v>723.70699999999999</v>
      </c>
      <c r="CL312" t="s">
        <v>328</v>
      </c>
      <c r="CO312" t="s">
        <v>313</v>
      </c>
      <c r="CP312">
        <v>1545.78</v>
      </c>
      <c r="CQ312" t="s">
        <v>415</v>
      </c>
      <c r="CT312" t="s">
        <v>313</v>
      </c>
      <c r="CU312">
        <v>417.84899999999999</v>
      </c>
      <c r="CV312" t="s">
        <v>313</v>
      </c>
      <c r="CY312" t="s">
        <v>313</v>
      </c>
      <c r="CZ312">
        <v>1589.787</v>
      </c>
      <c r="DA312" t="s">
        <v>313</v>
      </c>
      <c r="DD312" t="s">
        <v>313</v>
      </c>
      <c r="DE312">
        <v>609.89099999999996</v>
      </c>
      <c r="DF312" t="s">
        <v>330</v>
      </c>
      <c r="DI312" t="s">
        <v>313</v>
      </c>
      <c r="DJ312">
        <v>2508.64</v>
      </c>
      <c r="DK312" t="s">
        <v>306</v>
      </c>
      <c r="DN312" t="s">
        <v>313</v>
      </c>
      <c r="DO312">
        <v>196.155</v>
      </c>
      <c r="DP312" t="s">
        <v>321</v>
      </c>
      <c r="DS312" t="s">
        <v>313</v>
      </c>
      <c r="DT312">
        <v>0</v>
      </c>
      <c r="DU312" t="s">
        <v>332</v>
      </c>
      <c r="DV312">
        <v>100</v>
      </c>
      <c r="DW312">
        <v>64093.714999999997</v>
      </c>
      <c r="DX312" t="s">
        <v>332</v>
      </c>
      <c r="DY312">
        <v>2255.1660000000002</v>
      </c>
      <c r="DZ312" t="s">
        <v>328</v>
      </c>
      <c r="EC312" t="s">
        <v>313</v>
      </c>
      <c r="ED312">
        <v>4790.6670000000004</v>
      </c>
      <c r="EE312" t="s">
        <v>306</v>
      </c>
      <c r="EH312" t="s">
        <v>313</v>
      </c>
      <c r="EI312">
        <v>335.387</v>
      </c>
      <c r="EJ312" t="s">
        <v>333</v>
      </c>
      <c r="EM312" t="s">
        <v>313</v>
      </c>
      <c r="EN312">
        <v>1149.646</v>
      </c>
      <c r="EO312" t="s">
        <v>394</v>
      </c>
      <c r="ER312" t="s">
        <v>313</v>
      </c>
      <c r="ES312">
        <v>1515.999</v>
      </c>
      <c r="ET312" t="s">
        <v>313</v>
      </c>
      <c r="EW312" t="s">
        <v>313</v>
      </c>
      <c r="EX312">
        <v>2791.183</v>
      </c>
      <c r="EY312" t="s">
        <v>313</v>
      </c>
      <c r="FB312" t="s">
        <v>313</v>
      </c>
      <c r="FC312">
        <v>1718.9290000000001</v>
      </c>
      <c r="FD312" t="s">
        <v>335</v>
      </c>
      <c r="FG312" t="s">
        <v>313</v>
      </c>
      <c r="FH312">
        <v>4895.58</v>
      </c>
      <c r="FI312" t="s">
        <v>328</v>
      </c>
      <c r="FL312" t="s">
        <v>313</v>
      </c>
      <c r="FM312">
        <v>450.92399999999998</v>
      </c>
      <c r="FN312" t="s">
        <v>328</v>
      </c>
      <c r="FQ312" t="s">
        <v>313</v>
      </c>
      <c r="FR312">
        <v>1173.171</v>
      </c>
      <c r="FS312" t="s">
        <v>360</v>
      </c>
      <c r="FV312" t="s">
        <v>313</v>
      </c>
      <c r="FW312">
        <v>347.31400000000002</v>
      </c>
      <c r="FX312" t="s">
        <v>328</v>
      </c>
      <c r="GA312" t="s">
        <v>313</v>
      </c>
      <c r="GB312">
        <v>2169.2190000000001</v>
      </c>
      <c r="GC312" t="s">
        <v>395</v>
      </c>
      <c r="GF312" t="s">
        <v>313</v>
      </c>
      <c r="GG312">
        <v>9481.17</v>
      </c>
      <c r="GH312" t="s">
        <v>328</v>
      </c>
      <c r="GK312" t="s">
        <v>313</v>
      </c>
      <c r="GL312">
        <v>0</v>
      </c>
      <c r="GM312" t="s">
        <v>416</v>
      </c>
      <c r="GN312">
        <v>5.0000000000000001E-3</v>
      </c>
      <c r="GO312">
        <v>2.9790000000000001</v>
      </c>
      <c r="GP312" t="s">
        <v>416</v>
      </c>
      <c r="GQ312">
        <v>1980.0730000000001</v>
      </c>
      <c r="GR312" t="s">
        <v>417</v>
      </c>
      <c r="GU312" t="s">
        <v>313</v>
      </c>
      <c r="GV312">
        <v>263.81400000000002</v>
      </c>
      <c r="GW312" t="s">
        <v>313</v>
      </c>
      <c r="GZ312" t="s">
        <v>313</v>
      </c>
      <c r="HA312">
        <v>13404.87</v>
      </c>
      <c r="HB312" t="s">
        <v>339</v>
      </c>
      <c r="HE312" t="s">
        <v>313</v>
      </c>
      <c r="HF312">
        <v>1582.4690000000001</v>
      </c>
      <c r="HG312" t="s">
        <v>328</v>
      </c>
      <c r="HJ312" t="s">
        <v>313</v>
      </c>
      <c r="HK312">
        <v>2448.5619999999999</v>
      </c>
      <c r="HL312" t="s">
        <v>328</v>
      </c>
      <c r="HO312" t="s">
        <v>313</v>
      </c>
      <c r="HP312">
        <v>0</v>
      </c>
      <c r="HQ312" t="s">
        <v>328</v>
      </c>
      <c r="HR312">
        <v>100</v>
      </c>
      <c r="HS312">
        <v>64093.714999999997</v>
      </c>
      <c r="HT312" t="s">
        <v>328</v>
      </c>
      <c r="HU312">
        <v>17123.633999999998</v>
      </c>
      <c r="HV312" t="s">
        <v>340</v>
      </c>
      <c r="HY312" t="s">
        <v>313</v>
      </c>
      <c r="HZ312">
        <v>2990.6480000000001</v>
      </c>
      <c r="IA312" t="s">
        <v>327</v>
      </c>
      <c r="ID312" t="s">
        <v>313</v>
      </c>
      <c r="IE312">
        <v>440.36399999999998</v>
      </c>
      <c r="IF312" t="s">
        <v>306</v>
      </c>
      <c r="II312" t="s">
        <v>313</v>
      </c>
      <c r="IJ312">
        <v>0</v>
      </c>
      <c r="IK312" t="s">
        <v>2332</v>
      </c>
      <c r="IL312">
        <v>3.18</v>
      </c>
      <c r="IM312">
        <v>2038.0029999999999</v>
      </c>
      <c r="IN312" t="s">
        <v>2332</v>
      </c>
    </row>
    <row r="313" spans="1:248">
      <c r="A313">
        <v>305</v>
      </c>
      <c r="B313" t="s">
        <v>2247</v>
      </c>
      <c r="C313" t="s">
        <v>2232</v>
      </c>
      <c r="D313" t="s">
        <v>2248</v>
      </c>
      <c r="E313" t="s">
        <v>2249</v>
      </c>
      <c r="F313" t="s">
        <v>2250</v>
      </c>
      <c r="G313" t="s">
        <v>313</v>
      </c>
      <c r="H313" t="s">
        <v>2251</v>
      </c>
      <c r="I313" t="s">
        <v>313</v>
      </c>
      <c r="J313" t="s">
        <v>313</v>
      </c>
      <c r="K313" t="s">
        <v>313</v>
      </c>
      <c r="L313" t="s">
        <v>313</v>
      </c>
      <c r="M313">
        <v>311</v>
      </c>
      <c r="N313">
        <v>6143.0789999999997</v>
      </c>
      <c r="O313" t="s">
        <v>314</v>
      </c>
      <c r="R313" t="s">
        <v>313</v>
      </c>
      <c r="S313">
        <v>2893.288</v>
      </c>
      <c r="T313" t="s">
        <v>410</v>
      </c>
      <c r="W313" t="s">
        <v>313</v>
      </c>
      <c r="X313">
        <v>0</v>
      </c>
      <c r="Y313" t="s">
        <v>316</v>
      </c>
      <c r="Z313">
        <v>100</v>
      </c>
      <c r="AA313">
        <v>140818.247</v>
      </c>
      <c r="AB313" t="s">
        <v>316</v>
      </c>
      <c r="AC313">
        <v>1701.566</v>
      </c>
      <c r="AD313" t="s">
        <v>317</v>
      </c>
      <c r="AG313" t="s">
        <v>313</v>
      </c>
      <c r="AH313">
        <v>859.65</v>
      </c>
      <c r="AI313" t="s">
        <v>525</v>
      </c>
      <c r="AL313" t="s">
        <v>313</v>
      </c>
      <c r="AM313">
        <v>477.12099999999998</v>
      </c>
      <c r="AN313" t="s">
        <v>319</v>
      </c>
      <c r="AQ313" t="s">
        <v>313</v>
      </c>
      <c r="AR313">
        <v>0</v>
      </c>
      <c r="AS313" t="s">
        <v>320</v>
      </c>
      <c r="AT313">
        <v>2.5179999999999998</v>
      </c>
      <c r="AU313">
        <v>3546.24</v>
      </c>
      <c r="AV313" t="s">
        <v>320</v>
      </c>
      <c r="AW313">
        <v>2077.0369999999998</v>
      </c>
      <c r="AX313" t="s">
        <v>349</v>
      </c>
      <c r="BA313" t="s">
        <v>313</v>
      </c>
      <c r="BB313">
        <v>0</v>
      </c>
      <c r="BC313" t="s">
        <v>322</v>
      </c>
      <c r="BD313">
        <v>1.4E-2</v>
      </c>
      <c r="BE313">
        <v>19.253</v>
      </c>
      <c r="BF313" t="s">
        <v>322</v>
      </c>
      <c r="BG313">
        <v>192.52199999999999</v>
      </c>
      <c r="BH313" t="s">
        <v>1408</v>
      </c>
      <c r="BK313" t="s">
        <v>313</v>
      </c>
      <c r="BL313">
        <v>1871.9739999999999</v>
      </c>
      <c r="BM313" t="s">
        <v>404</v>
      </c>
      <c r="BP313" t="s">
        <v>313</v>
      </c>
      <c r="BQ313">
        <v>2642.2190000000001</v>
      </c>
      <c r="BR313" t="s">
        <v>325</v>
      </c>
      <c r="BU313" t="s">
        <v>313</v>
      </c>
      <c r="BV313">
        <v>1992.759</v>
      </c>
      <c r="BW313" t="s">
        <v>413</v>
      </c>
      <c r="BZ313" t="s">
        <v>313</v>
      </c>
      <c r="CA313">
        <v>174.303</v>
      </c>
      <c r="CB313" t="s">
        <v>414</v>
      </c>
      <c r="CE313" t="s">
        <v>313</v>
      </c>
      <c r="CF313">
        <v>0</v>
      </c>
      <c r="CG313" t="s">
        <v>328</v>
      </c>
      <c r="CH313">
        <v>0</v>
      </c>
      <c r="CI313">
        <v>3.4000000000000002E-2</v>
      </c>
      <c r="CJ313" t="s">
        <v>328</v>
      </c>
      <c r="CK313">
        <v>466.29300000000001</v>
      </c>
      <c r="CL313" t="s">
        <v>328</v>
      </c>
      <c r="CO313" t="s">
        <v>313</v>
      </c>
      <c r="CP313">
        <v>1646.933</v>
      </c>
      <c r="CQ313" t="s">
        <v>415</v>
      </c>
      <c r="CT313" t="s">
        <v>313</v>
      </c>
      <c r="CU313">
        <v>533.9</v>
      </c>
      <c r="CV313" t="s">
        <v>313</v>
      </c>
      <c r="CY313" t="s">
        <v>313</v>
      </c>
      <c r="CZ313">
        <v>1840.7719999999999</v>
      </c>
      <c r="DA313" t="s">
        <v>313</v>
      </c>
      <c r="DD313" t="s">
        <v>313</v>
      </c>
      <c r="DE313">
        <v>828.56299999999999</v>
      </c>
      <c r="DF313" t="s">
        <v>330</v>
      </c>
      <c r="DI313" t="s">
        <v>313</v>
      </c>
      <c r="DJ313">
        <v>2762.915</v>
      </c>
      <c r="DK313" t="s">
        <v>306</v>
      </c>
      <c r="DN313" t="s">
        <v>313</v>
      </c>
      <c r="DO313">
        <v>0</v>
      </c>
      <c r="DP313" t="s">
        <v>321</v>
      </c>
      <c r="DQ313">
        <v>6.3159999999999998</v>
      </c>
      <c r="DR313">
        <v>8893.8680000000004</v>
      </c>
      <c r="DS313" t="s">
        <v>321</v>
      </c>
      <c r="DT313">
        <v>0</v>
      </c>
      <c r="DU313" t="s">
        <v>332</v>
      </c>
      <c r="DV313">
        <v>99.11</v>
      </c>
      <c r="DW313">
        <v>139564.83199999999</v>
      </c>
      <c r="DX313" t="s">
        <v>332</v>
      </c>
      <c r="DY313">
        <v>2154.1570000000002</v>
      </c>
      <c r="DZ313" t="s">
        <v>328</v>
      </c>
      <c r="EC313" t="s">
        <v>313</v>
      </c>
      <c r="ED313">
        <v>4490.9359999999997</v>
      </c>
      <c r="EE313" t="s">
        <v>306</v>
      </c>
      <c r="EH313" t="s">
        <v>313</v>
      </c>
      <c r="EI313">
        <v>300.20499999999998</v>
      </c>
      <c r="EJ313" t="s">
        <v>333</v>
      </c>
      <c r="EM313" t="s">
        <v>313</v>
      </c>
      <c r="EN313">
        <v>828.56100000000004</v>
      </c>
      <c r="EO313" t="s">
        <v>394</v>
      </c>
      <c r="ER313" t="s">
        <v>313</v>
      </c>
      <c r="ES313">
        <v>1589.02</v>
      </c>
      <c r="ET313" t="s">
        <v>313</v>
      </c>
      <c r="EW313" t="s">
        <v>313</v>
      </c>
      <c r="EX313">
        <v>3044.3150000000001</v>
      </c>
      <c r="EY313" t="s">
        <v>313</v>
      </c>
      <c r="FB313" t="s">
        <v>313</v>
      </c>
      <c r="FC313">
        <v>1334.2380000000001</v>
      </c>
      <c r="FD313" t="s">
        <v>335</v>
      </c>
      <c r="FG313" t="s">
        <v>313</v>
      </c>
      <c r="FH313">
        <v>4754</v>
      </c>
      <c r="FI313" t="s">
        <v>328</v>
      </c>
      <c r="FL313" t="s">
        <v>313</v>
      </c>
      <c r="FM313">
        <v>266.10300000000001</v>
      </c>
      <c r="FN313" t="s">
        <v>328</v>
      </c>
      <c r="FQ313" t="s">
        <v>313</v>
      </c>
      <c r="FR313">
        <v>1296.6089999999999</v>
      </c>
      <c r="FS313" t="s">
        <v>306</v>
      </c>
      <c r="FV313" t="s">
        <v>313</v>
      </c>
      <c r="FW313">
        <v>536.21799999999996</v>
      </c>
      <c r="FX313" t="s">
        <v>328</v>
      </c>
      <c r="GA313" t="s">
        <v>313</v>
      </c>
      <c r="GB313">
        <v>2340.6149999999998</v>
      </c>
      <c r="GC313" t="s">
        <v>395</v>
      </c>
      <c r="GF313" t="s">
        <v>313</v>
      </c>
      <c r="GG313">
        <v>9722.7119999999995</v>
      </c>
      <c r="GH313" t="s">
        <v>328</v>
      </c>
      <c r="GK313" t="s">
        <v>313</v>
      </c>
      <c r="GL313">
        <v>174.82300000000001</v>
      </c>
      <c r="GM313" t="s">
        <v>416</v>
      </c>
      <c r="GP313" t="s">
        <v>313</v>
      </c>
      <c r="GQ313">
        <v>2234.1990000000001</v>
      </c>
      <c r="GR313" t="s">
        <v>417</v>
      </c>
      <c r="GU313" t="s">
        <v>313</v>
      </c>
      <c r="GV313">
        <v>380.13499999999999</v>
      </c>
      <c r="GW313" t="s">
        <v>313</v>
      </c>
      <c r="GZ313" t="s">
        <v>313</v>
      </c>
      <c r="HA313">
        <v>13236.647999999999</v>
      </c>
      <c r="HB313" t="s">
        <v>339</v>
      </c>
      <c r="HE313" t="s">
        <v>313</v>
      </c>
      <c r="HF313">
        <v>1862.3040000000001</v>
      </c>
      <c r="HG313" t="s">
        <v>328</v>
      </c>
      <c r="HJ313" t="s">
        <v>313</v>
      </c>
      <c r="HK313">
        <v>2700.5210000000002</v>
      </c>
      <c r="HL313" t="s">
        <v>328</v>
      </c>
      <c r="HO313" t="s">
        <v>313</v>
      </c>
      <c r="HP313">
        <v>0</v>
      </c>
      <c r="HQ313" t="s">
        <v>328</v>
      </c>
      <c r="HR313">
        <v>99.998999999999995</v>
      </c>
      <c r="HS313">
        <v>140816.93</v>
      </c>
      <c r="HT313" t="s">
        <v>328</v>
      </c>
      <c r="HU313">
        <v>16962.185000000001</v>
      </c>
      <c r="HV313" t="s">
        <v>340</v>
      </c>
      <c r="HY313" t="s">
        <v>313</v>
      </c>
      <c r="HZ313">
        <v>3117.5189999999998</v>
      </c>
      <c r="IA313" t="s">
        <v>327</v>
      </c>
      <c r="ID313" t="s">
        <v>313</v>
      </c>
      <c r="IE313">
        <v>196.10499999999999</v>
      </c>
      <c r="IF313" t="s">
        <v>306</v>
      </c>
      <c r="II313" t="s">
        <v>313</v>
      </c>
      <c r="IJ313">
        <v>0</v>
      </c>
      <c r="IK313" t="s">
        <v>2332</v>
      </c>
      <c r="IL313">
        <v>0.95599999999999996</v>
      </c>
      <c r="IM313">
        <v>1346.6890000000001</v>
      </c>
      <c r="IN313" t="s">
        <v>2332</v>
      </c>
    </row>
    <row r="314" spans="1:248">
      <c r="A314">
        <v>306</v>
      </c>
      <c r="B314" t="s">
        <v>2252</v>
      </c>
      <c r="C314" t="s">
        <v>2253</v>
      </c>
      <c r="D314" t="s">
        <v>2254</v>
      </c>
      <c r="E314" t="s">
        <v>2255</v>
      </c>
      <c r="F314" t="s">
        <v>2256</v>
      </c>
      <c r="G314" t="s">
        <v>313</v>
      </c>
      <c r="H314" t="s">
        <v>1929</v>
      </c>
      <c r="I314" t="s">
        <v>313</v>
      </c>
      <c r="J314" t="s">
        <v>313</v>
      </c>
      <c r="K314" t="s">
        <v>313</v>
      </c>
      <c r="L314" t="s">
        <v>313</v>
      </c>
      <c r="M314">
        <v>312</v>
      </c>
      <c r="N314">
        <v>4724.4939999999997</v>
      </c>
      <c r="O314" t="s">
        <v>314</v>
      </c>
      <c r="R314" t="s">
        <v>313</v>
      </c>
      <c r="S314">
        <v>6593.7139999999999</v>
      </c>
      <c r="T314" t="s">
        <v>360</v>
      </c>
      <c r="W314" t="s">
        <v>313</v>
      </c>
      <c r="X314">
        <v>0</v>
      </c>
      <c r="Y314" t="s">
        <v>316</v>
      </c>
      <c r="Z314">
        <v>100</v>
      </c>
      <c r="AA314">
        <v>119662.53200000001</v>
      </c>
      <c r="AB314" t="s">
        <v>316</v>
      </c>
      <c r="AC314">
        <v>4465.5249999999996</v>
      </c>
      <c r="AD314" t="s">
        <v>317</v>
      </c>
      <c r="AG314" t="s">
        <v>313</v>
      </c>
      <c r="AH314">
        <v>1094.22</v>
      </c>
      <c r="AI314" t="s">
        <v>318</v>
      </c>
      <c r="AL314" t="s">
        <v>313</v>
      </c>
      <c r="AM314">
        <v>2693.4119999999998</v>
      </c>
      <c r="AN314" t="s">
        <v>372</v>
      </c>
      <c r="AQ314" t="s">
        <v>313</v>
      </c>
      <c r="AR314">
        <v>2880.3380000000002</v>
      </c>
      <c r="AS314" t="s">
        <v>320</v>
      </c>
      <c r="AV314" t="s">
        <v>313</v>
      </c>
      <c r="AW314">
        <v>3077.4360000000001</v>
      </c>
      <c r="AX314" t="s">
        <v>321</v>
      </c>
      <c r="BA314" t="s">
        <v>313</v>
      </c>
      <c r="BB314">
        <v>0</v>
      </c>
      <c r="BC314" t="s">
        <v>322</v>
      </c>
      <c r="BD314">
        <v>8.3000000000000004E-2</v>
      </c>
      <c r="BE314">
        <v>98.739000000000004</v>
      </c>
      <c r="BF314" t="s">
        <v>322</v>
      </c>
      <c r="BG314">
        <v>243.78899999999999</v>
      </c>
      <c r="BH314" t="s">
        <v>1310</v>
      </c>
      <c r="BK314" t="s">
        <v>313</v>
      </c>
      <c r="BL314">
        <v>964.36699999999996</v>
      </c>
      <c r="BM314" t="s">
        <v>324</v>
      </c>
      <c r="BP314" t="s">
        <v>313</v>
      </c>
      <c r="BQ314">
        <v>5530.9390000000003</v>
      </c>
      <c r="BR314" t="s">
        <v>374</v>
      </c>
      <c r="BU314" t="s">
        <v>313</v>
      </c>
      <c r="BV314">
        <v>4311.049</v>
      </c>
      <c r="BW314" t="s">
        <v>326</v>
      </c>
      <c r="BZ314" t="s">
        <v>313</v>
      </c>
      <c r="CA314">
        <v>0</v>
      </c>
      <c r="CB314" t="s">
        <v>327</v>
      </c>
      <c r="CC314">
        <v>1.2E-2</v>
      </c>
      <c r="CD314">
        <v>13.79</v>
      </c>
      <c r="CE314" t="s">
        <v>327</v>
      </c>
      <c r="CF314">
        <v>0</v>
      </c>
      <c r="CG314" t="s">
        <v>328</v>
      </c>
      <c r="CH314">
        <v>8.0000000000000002E-3</v>
      </c>
      <c r="CI314">
        <v>8.9870000000000001</v>
      </c>
      <c r="CJ314" t="s">
        <v>328</v>
      </c>
      <c r="CK314">
        <v>4608.6580000000004</v>
      </c>
      <c r="CL314" t="s">
        <v>328</v>
      </c>
      <c r="CO314" t="s">
        <v>313</v>
      </c>
      <c r="CP314">
        <v>484.24400000000003</v>
      </c>
      <c r="CQ314" t="s">
        <v>329</v>
      </c>
      <c r="CT314" t="s">
        <v>313</v>
      </c>
      <c r="CU314">
        <v>937.88699999999994</v>
      </c>
      <c r="CV314" t="s">
        <v>313</v>
      </c>
      <c r="CY314" t="s">
        <v>313</v>
      </c>
      <c r="CZ314">
        <v>4028.3319999999999</v>
      </c>
      <c r="DA314" t="s">
        <v>313</v>
      </c>
      <c r="DD314" t="s">
        <v>313</v>
      </c>
      <c r="DE314">
        <v>188.87700000000001</v>
      </c>
      <c r="DF314" t="s">
        <v>330</v>
      </c>
      <c r="DI314" t="s">
        <v>313</v>
      </c>
      <c r="DJ314">
        <v>5617.9409999999998</v>
      </c>
      <c r="DK314" t="s">
        <v>306</v>
      </c>
      <c r="DN314" t="s">
        <v>313</v>
      </c>
      <c r="DO314">
        <v>528.63699999999994</v>
      </c>
      <c r="DP314" t="s">
        <v>375</v>
      </c>
      <c r="DS314" t="s">
        <v>313</v>
      </c>
      <c r="DT314">
        <v>0</v>
      </c>
      <c r="DU314" t="s">
        <v>332</v>
      </c>
      <c r="DV314">
        <v>100</v>
      </c>
      <c r="DW314">
        <v>119662.53200000001</v>
      </c>
      <c r="DX314" t="s">
        <v>332</v>
      </c>
      <c r="DY314">
        <v>4013.5639999999999</v>
      </c>
      <c r="DZ314" t="s">
        <v>328</v>
      </c>
      <c r="EC314" t="s">
        <v>313</v>
      </c>
      <c r="ED314">
        <v>0</v>
      </c>
      <c r="EE314" t="s">
        <v>306</v>
      </c>
      <c r="EF314">
        <v>99.977000000000004</v>
      </c>
      <c r="EG314">
        <v>119635.02</v>
      </c>
      <c r="EH314" t="s">
        <v>306</v>
      </c>
      <c r="EI314">
        <v>138.155</v>
      </c>
      <c r="EJ314" t="s">
        <v>333</v>
      </c>
      <c r="EM314" t="s">
        <v>313</v>
      </c>
      <c r="EN314">
        <v>5032.7359999999999</v>
      </c>
      <c r="EO314" t="s">
        <v>334</v>
      </c>
      <c r="ER314" t="s">
        <v>313</v>
      </c>
      <c r="ES314">
        <v>4989.4719999999998</v>
      </c>
      <c r="ET314" t="s">
        <v>313</v>
      </c>
      <c r="EW314" t="s">
        <v>313</v>
      </c>
      <c r="EX314">
        <v>5709.9269999999997</v>
      </c>
      <c r="EY314" t="s">
        <v>313</v>
      </c>
      <c r="FB314" t="s">
        <v>313</v>
      </c>
      <c r="FC314">
        <v>5302.4989999999998</v>
      </c>
      <c r="FD314" t="s">
        <v>376</v>
      </c>
      <c r="FG314" t="s">
        <v>313</v>
      </c>
      <c r="FH314">
        <v>2057.9580000000001</v>
      </c>
      <c r="FI314" t="s">
        <v>328</v>
      </c>
      <c r="FL314" t="s">
        <v>313</v>
      </c>
      <c r="FM314">
        <v>5068.558</v>
      </c>
      <c r="FN314" t="s">
        <v>328</v>
      </c>
      <c r="FQ314" t="s">
        <v>313</v>
      </c>
      <c r="FR314">
        <v>5001.598</v>
      </c>
      <c r="FS314" t="s">
        <v>306</v>
      </c>
      <c r="FV314" t="s">
        <v>313</v>
      </c>
      <c r="FW314">
        <v>958.42899999999997</v>
      </c>
      <c r="FX314" t="s">
        <v>328</v>
      </c>
      <c r="GA314" t="s">
        <v>313</v>
      </c>
      <c r="GB314">
        <v>1125.4649999999999</v>
      </c>
      <c r="GC314" t="s">
        <v>336</v>
      </c>
      <c r="GF314" t="s">
        <v>313</v>
      </c>
      <c r="GG314">
        <v>9744.4410000000007</v>
      </c>
      <c r="GH314" t="s">
        <v>328</v>
      </c>
      <c r="GK314" t="s">
        <v>313</v>
      </c>
      <c r="GL314">
        <v>0</v>
      </c>
      <c r="GM314" t="s">
        <v>337</v>
      </c>
      <c r="GN314">
        <v>9.1999999999999998E-2</v>
      </c>
      <c r="GO314">
        <v>110.258</v>
      </c>
      <c r="GP314" t="s">
        <v>337</v>
      </c>
      <c r="GQ314">
        <v>5605.6220000000003</v>
      </c>
      <c r="GR314" t="s">
        <v>338</v>
      </c>
      <c r="GU314" t="s">
        <v>313</v>
      </c>
      <c r="GV314">
        <v>427.90199999999999</v>
      </c>
      <c r="GW314" t="s">
        <v>313</v>
      </c>
      <c r="GZ314" t="s">
        <v>313</v>
      </c>
      <c r="HA314">
        <v>20732.681</v>
      </c>
      <c r="HB314" t="s">
        <v>339</v>
      </c>
      <c r="HE314" t="s">
        <v>313</v>
      </c>
      <c r="HF314">
        <v>2627.4960000000001</v>
      </c>
      <c r="HG314" t="s">
        <v>328</v>
      </c>
      <c r="HJ314" t="s">
        <v>313</v>
      </c>
      <c r="HK314">
        <v>5788.5789999999997</v>
      </c>
      <c r="HL314" t="s">
        <v>328</v>
      </c>
      <c r="HO314" t="s">
        <v>313</v>
      </c>
      <c r="HP314">
        <v>210.94200000000001</v>
      </c>
      <c r="HQ314" t="s">
        <v>328</v>
      </c>
      <c r="HT314" t="s">
        <v>313</v>
      </c>
      <c r="HU314">
        <v>9900.0450000000001</v>
      </c>
      <c r="HV314" t="s">
        <v>340</v>
      </c>
      <c r="HY314" t="s">
        <v>313</v>
      </c>
      <c r="HZ314">
        <v>223.07499999999999</v>
      </c>
      <c r="IA314" t="s">
        <v>327</v>
      </c>
      <c r="ID314" t="s">
        <v>313</v>
      </c>
      <c r="IE314">
        <v>0</v>
      </c>
      <c r="IF314" t="s">
        <v>306</v>
      </c>
      <c r="IG314">
        <v>100</v>
      </c>
      <c r="IH314">
        <v>119662.53200000001</v>
      </c>
      <c r="II314" t="s">
        <v>306</v>
      </c>
      <c r="IJ314">
        <v>0</v>
      </c>
      <c r="IK314" t="s">
        <v>2332</v>
      </c>
      <c r="IL314">
        <v>1.1919999999999999</v>
      </c>
      <c r="IM314">
        <v>1426.914</v>
      </c>
      <c r="IN314" t="s">
        <v>2332</v>
      </c>
    </row>
    <row r="315" spans="1:248">
      <c r="A315">
        <v>312</v>
      </c>
      <c r="B315" t="s">
        <v>2257</v>
      </c>
      <c r="C315" t="s">
        <v>2258</v>
      </c>
      <c r="D315" t="s">
        <v>2259</v>
      </c>
      <c r="E315" t="s">
        <v>547</v>
      </c>
      <c r="F315" t="s">
        <v>2260</v>
      </c>
      <c r="G315" t="s">
        <v>313</v>
      </c>
      <c r="H315" t="s">
        <v>2005</v>
      </c>
      <c r="I315" t="s">
        <v>1522</v>
      </c>
      <c r="J315" t="s">
        <v>313</v>
      </c>
      <c r="K315" t="s">
        <v>2201</v>
      </c>
      <c r="L315" t="s">
        <v>2261</v>
      </c>
      <c r="M315">
        <v>313</v>
      </c>
      <c r="N315">
        <v>5737.8689999999997</v>
      </c>
      <c r="O315" t="s">
        <v>314</v>
      </c>
      <c r="R315" t="s">
        <v>313</v>
      </c>
      <c r="S315">
        <v>4334.5860000000002</v>
      </c>
      <c r="T315" t="s">
        <v>315</v>
      </c>
      <c r="W315" t="s">
        <v>313</v>
      </c>
      <c r="X315">
        <v>456.404</v>
      </c>
      <c r="Y315" t="s">
        <v>316</v>
      </c>
      <c r="AB315" t="s">
        <v>313</v>
      </c>
      <c r="AC315">
        <v>307.06599999999997</v>
      </c>
      <c r="AD315" t="s">
        <v>317</v>
      </c>
      <c r="AG315" t="s">
        <v>313</v>
      </c>
      <c r="AH315">
        <v>139.9</v>
      </c>
      <c r="AI315" t="s">
        <v>318</v>
      </c>
      <c r="AL315" t="s">
        <v>313</v>
      </c>
      <c r="AM315">
        <v>0</v>
      </c>
      <c r="AN315" t="s">
        <v>319</v>
      </c>
      <c r="AO315">
        <v>100</v>
      </c>
      <c r="AP315">
        <v>46315.372000000003</v>
      </c>
      <c r="AQ315" t="s">
        <v>319</v>
      </c>
      <c r="AR315">
        <v>1690.875</v>
      </c>
      <c r="AS315" t="s">
        <v>402</v>
      </c>
      <c r="AV315" t="s">
        <v>313</v>
      </c>
      <c r="AW315">
        <v>22.507000000000001</v>
      </c>
      <c r="AX315" t="s">
        <v>354</v>
      </c>
      <c r="BA315" t="s">
        <v>313</v>
      </c>
      <c r="BB315">
        <v>22.51</v>
      </c>
      <c r="BC315" t="s">
        <v>390</v>
      </c>
      <c r="BF315" t="s">
        <v>313</v>
      </c>
      <c r="BG315">
        <v>44.661999999999999</v>
      </c>
      <c r="BH315" t="s">
        <v>646</v>
      </c>
      <c r="BK315" t="s">
        <v>313</v>
      </c>
      <c r="BL315">
        <v>926.74599999999998</v>
      </c>
      <c r="BM315" t="s">
        <v>392</v>
      </c>
      <c r="BP315" t="s">
        <v>313</v>
      </c>
      <c r="BQ315">
        <v>1468.105</v>
      </c>
      <c r="BR315" t="s">
        <v>325</v>
      </c>
      <c r="BU315" t="s">
        <v>313</v>
      </c>
      <c r="BV315">
        <v>303.48700000000002</v>
      </c>
      <c r="BW315" t="s">
        <v>326</v>
      </c>
      <c r="BZ315" t="s">
        <v>313</v>
      </c>
      <c r="CA315">
        <v>895.44299999999998</v>
      </c>
      <c r="CB315" t="s">
        <v>393</v>
      </c>
      <c r="CE315" t="s">
        <v>313</v>
      </c>
      <c r="CF315">
        <v>22.507999999999999</v>
      </c>
      <c r="CG315" t="s">
        <v>328</v>
      </c>
      <c r="CJ315" t="s">
        <v>313</v>
      </c>
      <c r="CK315">
        <v>855.25300000000004</v>
      </c>
      <c r="CL315" t="s">
        <v>328</v>
      </c>
      <c r="CO315" t="s">
        <v>313</v>
      </c>
      <c r="CP315">
        <v>3.1680000000000001</v>
      </c>
      <c r="CQ315" t="s">
        <v>2262</v>
      </c>
      <c r="CT315" t="s">
        <v>313</v>
      </c>
      <c r="CU315">
        <v>74.757000000000005</v>
      </c>
      <c r="CV315" t="s">
        <v>313</v>
      </c>
      <c r="CY315" t="s">
        <v>313</v>
      </c>
      <c r="CZ315">
        <v>129.53800000000001</v>
      </c>
      <c r="DA315" t="s">
        <v>313</v>
      </c>
      <c r="DD315" t="s">
        <v>313</v>
      </c>
      <c r="DE315">
        <v>482.65100000000001</v>
      </c>
      <c r="DF315" t="s">
        <v>330</v>
      </c>
      <c r="DI315" t="s">
        <v>313</v>
      </c>
      <c r="DJ315">
        <v>1623.6569999999999</v>
      </c>
      <c r="DK315" t="s">
        <v>306</v>
      </c>
      <c r="DN315" t="s">
        <v>313</v>
      </c>
      <c r="DO315">
        <v>1327.62</v>
      </c>
      <c r="DP315" t="s">
        <v>321</v>
      </c>
      <c r="DS315" t="s">
        <v>313</v>
      </c>
      <c r="DT315">
        <v>0</v>
      </c>
      <c r="DU315" t="s">
        <v>332</v>
      </c>
      <c r="DV315">
        <v>100</v>
      </c>
      <c r="DW315">
        <v>46315.372000000003</v>
      </c>
      <c r="DX315" t="s">
        <v>332</v>
      </c>
      <c r="DY315">
        <v>199.37200000000001</v>
      </c>
      <c r="DZ315" t="s">
        <v>328</v>
      </c>
      <c r="EC315" t="s">
        <v>313</v>
      </c>
      <c r="ED315">
        <v>3138.6979999999999</v>
      </c>
      <c r="EE315" t="s">
        <v>306</v>
      </c>
      <c r="EH315" t="s">
        <v>313</v>
      </c>
      <c r="EI315">
        <v>324.04199999999997</v>
      </c>
      <c r="EJ315" t="s">
        <v>333</v>
      </c>
      <c r="EM315" t="s">
        <v>313</v>
      </c>
      <c r="EN315">
        <v>3591.6880000000001</v>
      </c>
      <c r="EO315" t="s">
        <v>394</v>
      </c>
      <c r="ER315" t="s">
        <v>313</v>
      </c>
      <c r="ES315">
        <v>447.80599999999998</v>
      </c>
      <c r="ET315" t="s">
        <v>313</v>
      </c>
      <c r="EW315" t="s">
        <v>313</v>
      </c>
      <c r="EX315">
        <v>1905.0640000000001</v>
      </c>
      <c r="EY315" t="s">
        <v>313</v>
      </c>
      <c r="FB315" t="s">
        <v>313</v>
      </c>
      <c r="FC315">
        <v>3381.2020000000002</v>
      </c>
      <c r="FD315" t="s">
        <v>335</v>
      </c>
      <c r="FG315" t="s">
        <v>313</v>
      </c>
      <c r="FH315">
        <v>2440.3049999999998</v>
      </c>
      <c r="FI315" t="s">
        <v>328</v>
      </c>
      <c r="FL315" t="s">
        <v>313</v>
      </c>
      <c r="FM315">
        <v>525.46299999999997</v>
      </c>
      <c r="FN315" t="s">
        <v>328</v>
      </c>
      <c r="FQ315" t="s">
        <v>313</v>
      </c>
      <c r="FR315">
        <v>1143.595</v>
      </c>
      <c r="FS315" t="s">
        <v>306</v>
      </c>
      <c r="FV315" t="s">
        <v>313</v>
      </c>
      <c r="FW315">
        <v>153.34899999999999</v>
      </c>
      <c r="FX315" t="s">
        <v>328</v>
      </c>
      <c r="GA315" t="s">
        <v>313</v>
      </c>
      <c r="GB315">
        <v>948.91700000000003</v>
      </c>
      <c r="GC315" t="s">
        <v>395</v>
      </c>
      <c r="GF315" t="s">
        <v>313</v>
      </c>
      <c r="GG315">
        <v>8505.6270000000004</v>
      </c>
      <c r="GH315" t="s">
        <v>328</v>
      </c>
      <c r="GK315" t="s">
        <v>313</v>
      </c>
      <c r="GL315">
        <v>914.11300000000006</v>
      </c>
      <c r="GM315" t="s">
        <v>384</v>
      </c>
      <c r="GP315" t="s">
        <v>313</v>
      </c>
      <c r="GQ315">
        <v>1499.5709999999999</v>
      </c>
      <c r="GR315" t="s">
        <v>365</v>
      </c>
      <c r="GU315" t="s">
        <v>313</v>
      </c>
      <c r="GV315">
        <v>23.789000000000001</v>
      </c>
      <c r="GW315" t="s">
        <v>313</v>
      </c>
      <c r="GZ315" t="s">
        <v>313</v>
      </c>
      <c r="HA315">
        <v>16226.575999999999</v>
      </c>
      <c r="HB315" t="s">
        <v>339</v>
      </c>
      <c r="HE315" t="s">
        <v>313</v>
      </c>
      <c r="HF315">
        <v>1661.24</v>
      </c>
      <c r="HG315" t="s">
        <v>328</v>
      </c>
      <c r="HJ315" t="s">
        <v>313</v>
      </c>
      <c r="HK315">
        <v>1772.9280000000001</v>
      </c>
      <c r="HL315" t="s">
        <v>328</v>
      </c>
      <c r="HO315" t="s">
        <v>313</v>
      </c>
      <c r="HP315">
        <v>0</v>
      </c>
      <c r="HQ315" t="s">
        <v>328</v>
      </c>
      <c r="HR315">
        <v>3.7999999999999999E-2</v>
      </c>
      <c r="HS315">
        <v>17.811</v>
      </c>
      <c r="HT315" t="s">
        <v>328</v>
      </c>
      <c r="HU315">
        <v>14576.509</v>
      </c>
      <c r="HV315" t="s">
        <v>340</v>
      </c>
      <c r="HY315" t="s">
        <v>313</v>
      </c>
      <c r="HZ315">
        <v>519.67899999999997</v>
      </c>
      <c r="IA315" t="s">
        <v>327</v>
      </c>
      <c r="ID315" t="s">
        <v>313</v>
      </c>
      <c r="IE315">
        <v>0</v>
      </c>
      <c r="IF315" t="s">
        <v>306</v>
      </c>
      <c r="IG315">
        <v>100</v>
      </c>
      <c r="IH315">
        <v>46315.372000000003</v>
      </c>
      <c r="II315" t="s">
        <v>306</v>
      </c>
      <c r="IJ315">
        <v>0</v>
      </c>
      <c r="IK315" t="s">
        <v>2332</v>
      </c>
      <c r="IL315">
        <v>0.63400000000000001</v>
      </c>
      <c r="IM315">
        <v>293.62599999999998</v>
      </c>
      <c r="IN315" t="s">
        <v>2332</v>
      </c>
    </row>
    <row r="316" spans="1:248">
      <c r="A316">
        <v>311</v>
      </c>
      <c r="B316" t="s">
        <v>2263</v>
      </c>
      <c r="C316" t="s">
        <v>2264</v>
      </c>
      <c r="D316" t="s">
        <v>1260</v>
      </c>
      <c r="E316" t="s">
        <v>328</v>
      </c>
      <c r="F316" t="s">
        <v>328</v>
      </c>
      <c r="G316" t="s">
        <v>313</v>
      </c>
      <c r="H316" t="s">
        <v>2265</v>
      </c>
      <c r="I316" t="s">
        <v>313</v>
      </c>
      <c r="J316" t="s">
        <v>313</v>
      </c>
      <c r="K316" t="s">
        <v>313</v>
      </c>
      <c r="L316" t="s">
        <v>313</v>
      </c>
      <c r="M316">
        <v>314</v>
      </c>
      <c r="N316">
        <v>6721.174</v>
      </c>
      <c r="O316" t="s">
        <v>314</v>
      </c>
      <c r="R316" t="s">
        <v>313</v>
      </c>
      <c r="S316">
        <v>3298.703</v>
      </c>
      <c r="T316" t="s">
        <v>410</v>
      </c>
      <c r="W316" t="s">
        <v>313</v>
      </c>
      <c r="X316">
        <v>0</v>
      </c>
      <c r="Y316" t="s">
        <v>316</v>
      </c>
      <c r="Z316">
        <v>100</v>
      </c>
      <c r="AA316">
        <v>2817.9650000000001</v>
      </c>
      <c r="AB316" t="s">
        <v>316</v>
      </c>
      <c r="AC316">
        <v>1734.0909999999999</v>
      </c>
      <c r="AD316" t="s">
        <v>317</v>
      </c>
      <c r="AG316" t="s">
        <v>313</v>
      </c>
      <c r="AH316">
        <v>587.71</v>
      </c>
      <c r="AI316" t="s">
        <v>401</v>
      </c>
      <c r="AL316" t="s">
        <v>313</v>
      </c>
      <c r="AM316">
        <v>16.971</v>
      </c>
      <c r="AN316" t="s">
        <v>319</v>
      </c>
      <c r="AQ316" t="s">
        <v>313</v>
      </c>
      <c r="AR316">
        <v>690.18799999999999</v>
      </c>
      <c r="AS316" t="s">
        <v>411</v>
      </c>
      <c r="AV316" t="s">
        <v>313</v>
      </c>
      <c r="AW316">
        <v>2120.5120000000002</v>
      </c>
      <c r="AX316" t="s">
        <v>349</v>
      </c>
      <c r="BA316" t="s">
        <v>313</v>
      </c>
      <c r="BB316">
        <v>405.98399999999998</v>
      </c>
      <c r="BC316" t="s">
        <v>322</v>
      </c>
      <c r="BF316" t="s">
        <v>313</v>
      </c>
      <c r="BG316">
        <v>254.655</v>
      </c>
      <c r="BH316" t="s">
        <v>412</v>
      </c>
      <c r="BK316" t="s">
        <v>313</v>
      </c>
      <c r="BL316">
        <v>1211.809</v>
      </c>
      <c r="BM316" t="s">
        <v>404</v>
      </c>
      <c r="BP316" t="s">
        <v>313</v>
      </c>
      <c r="BQ316">
        <v>1936.001</v>
      </c>
      <c r="BR316" t="s">
        <v>425</v>
      </c>
      <c r="BU316" t="s">
        <v>313</v>
      </c>
      <c r="BV316">
        <v>1285.8440000000001</v>
      </c>
      <c r="BW316" t="s">
        <v>413</v>
      </c>
      <c r="BZ316" t="s">
        <v>313</v>
      </c>
      <c r="CA316">
        <v>601.83600000000001</v>
      </c>
      <c r="CB316" t="s">
        <v>1113</v>
      </c>
      <c r="CE316" t="s">
        <v>313</v>
      </c>
      <c r="CF316">
        <v>407.32</v>
      </c>
      <c r="CG316" t="s">
        <v>328</v>
      </c>
      <c r="CJ316" t="s">
        <v>313</v>
      </c>
      <c r="CK316">
        <v>459.875</v>
      </c>
      <c r="CL316" t="s">
        <v>328</v>
      </c>
      <c r="CO316" t="s">
        <v>313</v>
      </c>
      <c r="CP316">
        <v>1077.386</v>
      </c>
      <c r="CQ316" t="s">
        <v>415</v>
      </c>
      <c r="CT316" t="s">
        <v>313</v>
      </c>
      <c r="CU316">
        <v>166.876</v>
      </c>
      <c r="CV316" t="s">
        <v>313</v>
      </c>
      <c r="CY316" t="s">
        <v>313</v>
      </c>
      <c r="CZ316">
        <v>1128.297</v>
      </c>
      <c r="DA316" t="s">
        <v>313</v>
      </c>
      <c r="DD316" t="s">
        <v>313</v>
      </c>
      <c r="DE316">
        <v>914.72400000000005</v>
      </c>
      <c r="DF316" t="s">
        <v>330</v>
      </c>
      <c r="DI316" t="s">
        <v>313</v>
      </c>
      <c r="DJ316">
        <v>2051.933</v>
      </c>
      <c r="DK316" t="s">
        <v>306</v>
      </c>
      <c r="DN316" t="s">
        <v>313</v>
      </c>
      <c r="DO316">
        <v>0</v>
      </c>
      <c r="DP316" t="s">
        <v>321</v>
      </c>
      <c r="DQ316">
        <v>84.981999999999999</v>
      </c>
      <c r="DR316">
        <v>2394.7730000000001</v>
      </c>
      <c r="DS316" t="s">
        <v>321</v>
      </c>
      <c r="DT316">
        <v>0</v>
      </c>
      <c r="DU316" t="s">
        <v>332</v>
      </c>
      <c r="DV316">
        <v>61.244</v>
      </c>
      <c r="DW316">
        <v>1725.8440000000001</v>
      </c>
      <c r="DX316" t="s">
        <v>332</v>
      </c>
      <c r="DY316">
        <v>1909.21</v>
      </c>
      <c r="DZ316" t="s">
        <v>328</v>
      </c>
      <c r="EC316" t="s">
        <v>313</v>
      </c>
      <c r="ED316">
        <v>4677.1850000000004</v>
      </c>
      <c r="EE316" t="s">
        <v>306</v>
      </c>
      <c r="EH316" t="s">
        <v>313</v>
      </c>
      <c r="EI316">
        <v>209.06800000000001</v>
      </c>
      <c r="EJ316" t="s">
        <v>364</v>
      </c>
      <c r="EM316" t="s">
        <v>313</v>
      </c>
      <c r="EN316">
        <v>1901.0429999999999</v>
      </c>
      <c r="EO316" t="s">
        <v>394</v>
      </c>
      <c r="ER316" t="s">
        <v>313</v>
      </c>
      <c r="ES316">
        <v>1057.4849999999999</v>
      </c>
      <c r="ET316" t="s">
        <v>313</v>
      </c>
      <c r="EW316" t="s">
        <v>313</v>
      </c>
      <c r="EX316">
        <v>2344.9659999999999</v>
      </c>
      <c r="EY316" t="s">
        <v>313</v>
      </c>
      <c r="FB316" t="s">
        <v>313</v>
      </c>
      <c r="FC316">
        <v>2306.96</v>
      </c>
      <c r="FD316" t="s">
        <v>335</v>
      </c>
      <c r="FG316" t="s">
        <v>313</v>
      </c>
      <c r="FH316">
        <v>4553.5860000000002</v>
      </c>
      <c r="FI316" t="s">
        <v>328</v>
      </c>
      <c r="FL316" t="s">
        <v>313</v>
      </c>
      <c r="FM316">
        <v>213.81</v>
      </c>
      <c r="FN316" t="s">
        <v>328</v>
      </c>
      <c r="FQ316" t="s">
        <v>313</v>
      </c>
      <c r="FR316">
        <v>1120.654</v>
      </c>
      <c r="FS316" t="s">
        <v>341</v>
      </c>
      <c r="FV316" t="s">
        <v>313</v>
      </c>
      <c r="FW316">
        <v>42.854999999999997</v>
      </c>
      <c r="FX316" t="s">
        <v>328</v>
      </c>
      <c r="GA316" t="s">
        <v>313</v>
      </c>
      <c r="GB316">
        <v>1686.8779999999999</v>
      </c>
      <c r="GC316" t="s">
        <v>395</v>
      </c>
      <c r="GF316" t="s">
        <v>313</v>
      </c>
      <c r="GG316">
        <v>9114.93</v>
      </c>
      <c r="GH316" t="s">
        <v>328</v>
      </c>
      <c r="GK316" t="s">
        <v>313</v>
      </c>
      <c r="GL316">
        <v>667.75099999999998</v>
      </c>
      <c r="GM316" t="s">
        <v>416</v>
      </c>
      <c r="GP316" t="s">
        <v>313</v>
      </c>
      <c r="GQ316">
        <v>1526.8389999999999</v>
      </c>
      <c r="GR316" t="s">
        <v>417</v>
      </c>
      <c r="GU316" t="s">
        <v>313</v>
      </c>
      <c r="GV316">
        <v>1.605</v>
      </c>
      <c r="GW316" t="s">
        <v>313</v>
      </c>
      <c r="GZ316" t="s">
        <v>313</v>
      </c>
      <c r="HA316">
        <v>14118.243</v>
      </c>
      <c r="HB316" t="s">
        <v>339</v>
      </c>
      <c r="HE316" t="s">
        <v>313</v>
      </c>
      <c r="HF316">
        <v>1519.6489999999999</v>
      </c>
      <c r="HG316" t="s">
        <v>328</v>
      </c>
      <c r="HJ316" t="s">
        <v>313</v>
      </c>
      <c r="HK316">
        <v>2008.1030000000001</v>
      </c>
      <c r="HL316" t="s">
        <v>328</v>
      </c>
      <c r="HO316" t="s">
        <v>313</v>
      </c>
      <c r="HP316">
        <v>68.155000000000001</v>
      </c>
      <c r="HQ316" t="s">
        <v>328</v>
      </c>
      <c r="HT316" t="s">
        <v>313</v>
      </c>
      <c r="HU316">
        <v>16781.028999999999</v>
      </c>
      <c r="HV316" t="s">
        <v>340</v>
      </c>
      <c r="HY316" t="s">
        <v>313</v>
      </c>
      <c r="HZ316">
        <v>2511.1109999999999</v>
      </c>
      <c r="IA316" t="s">
        <v>327</v>
      </c>
      <c r="ID316" t="s">
        <v>313</v>
      </c>
      <c r="IE316">
        <v>338.34</v>
      </c>
      <c r="IF316" t="s">
        <v>306</v>
      </c>
      <c r="II316" t="s">
        <v>313</v>
      </c>
      <c r="IJ316">
        <v>0</v>
      </c>
      <c r="IK316" t="s">
        <v>2332</v>
      </c>
      <c r="IL316">
        <v>0</v>
      </c>
      <c r="IM316">
        <v>0</v>
      </c>
      <c r="IN316" t="s">
        <v>2332</v>
      </c>
    </row>
    <row r="317" spans="1:248">
      <c r="A317">
        <v>319</v>
      </c>
      <c r="B317" t="s">
        <v>2266</v>
      </c>
      <c r="C317" t="s">
        <v>2267</v>
      </c>
      <c r="D317" t="s">
        <v>328</v>
      </c>
      <c r="E317" t="s">
        <v>328</v>
      </c>
      <c r="F317" t="s">
        <v>328</v>
      </c>
      <c r="G317" t="s">
        <v>313</v>
      </c>
      <c r="H317" t="s">
        <v>1993</v>
      </c>
      <c r="I317" t="s">
        <v>1522</v>
      </c>
      <c r="J317" t="s">
        <v>313</v>
      </c>
      <c r="K317" t="s">
        <v>2261</v>
      </c>
      <c r="L317" t="s">
        <v>313</v>
      </c>
      <c r="M317">
        <v>315</v>
      </c>
      <c r="N317">
        <v>7887.1409999999996</v>
      </c>
      <c r="O317" t="s">
        <v>314</v>
      </c>
      <c r="R317" t="s">
        <v>313</v>
      </c>
      <c r="S317">
        <v>2549.0610000000001</v>
      </c>
      <c r="T317" t="s">
        <v>315</v>
      </c>
      <c r="W317" t="s">
        <v>313</v>
      </c>
      <c r="X317">
        <v>614.55399999999997</v>
      </c>
      <c r="Y317" t="s">
        <v>316</v>
      </c>
      <c r="AB317" t="s">
        <v>313</v>
      </c>
      <c r="AC317">
        <v>2398.636</v>
      </c>
      <c r="AD317" t="s">
        <v>317</v>
      </c>
      <c r="AG317" t="s">
        <v>313</v>
      </c>
      <c r="AH317">
        <v>696.57899999999995</v>
      </c>
      <c r="AI317" t="s">
        <v>318</v>
      </c>
      <c r="AL317" t="s">
        <v>313</v>
      </c>
      <c r="AM317">
        <v>0</v>
      </c>
      <c r="AN317" t="s">
        <v>319</v>
      </c>
      <c r="AO317">
        <v>100</v>
      </c>
      <c r="AP317">
        <v>574.298</v>
      </c>
      <c r="AQ317" t="s">
        <v>319</v>
      </c>
      <c r="AR317">
        <v>0</v>
      </c>
      <c r="AS317" t="s">
        <v>402</v>
      </c>
      <c r="AT317">
        <v>99.203000000000003</v>
      </c>
      <c r="AU317">
        <v>569.72299999999996</v>
      </c>
      <c r="AV317" t="s">
        <v>402</v>
      </c>
      <c r="AW317">
        <v>1908.146</v>
      </c>
      <c r="AX317" t="s">
        <v>341</v>
      </c>
      <c r="BA317" t="s">
        <v>313</v>
      </c>
      <c r="BB317">
        <v>1129.7660000000001</v>
      </c>
      <c r="BC317" t="s">
        <v>322</v>
      </c>
      <c r="BF317" t="s">
        <v>313</v>
      </c>
      <c r="BG317">
        <v>85.311999999999998</v>
      </c>
      <c r="BH317" t="s">
        <v>488</v>
      </c>
      <c r="BK317" t="s">
        <v>313</v>
      </c>
      <c r="BL317">
        <v>238.26900000000001</v>
      </c>
      <c r="BM317" t="s">
        <v>449</v>
      </c>
      <c r="BP317" t="s">
        <v>313</v>
      </c>
      <c r="BQ317">
        <v>311.39999999999998</v>
      </c>
      <c r="BR317" t="s">
        <v>374</v>
      </c>
      <c r="BU317" t="s">
        <v>313</v>
      </c>
      <c r="BV317">
        <v>0</v>
      </c>
      <c r="BW317" t="s">
        <v>2267</v>
      </c>
      <c r="BX317">
        <v>98.355000000000004</v>
      </c>
      <c r="BY317">
        <v>564.84900000000005</v>
      </c>
      <c r="BZ317" t="s">
        <v>2267</v>
      </c>
      <c r="CA317">
        <v>0</v>
      </c>
      <c r="CB317" t="s">
        <v>426</v>
      </c>
      <c r="CC317">
        <v>100</v>
      </c>
      <c r="CD317">
        <v>574.298</v>
      </c>
      <c r="CE317" t="s">
        <v>426</v>
      </c>
      <c r="CF317">
        <v>642.29200000000003</v>
      </c>
      <c r="CG317" t="s">
        <v>328</v>
      </c>
      <c r="CJ317" t="s">
        <v>313</v>
      </c>
      <c r="CK317">
        <v>882.91</v>
      </c>
      <c r="CL317" t="s">
        <v>328</v>
      </c>
      <c r="CO317" t="s">
        <v>313</v>
      </c>
      <c r="CP317">
        <v>33.540999999999997</v>
      </c>
      <c r="CQ317" t="s">
        <v>451</v>
      </c>
      <c r="CT317" t="s">
        <v>313</v>
      </c>
      <c r="CU317">
        <v>139.73699999999999</v>
      </c>
      <c r="CV317" t="s">
        <v>313</v>
      </c>
      <c r="CY317" t="s">
        <v>313</v>
      </c>
      <c r="CZ317">
        <v>0</v>
      </c>
      <c r="DA317" t="s">
        <v>313</v>
      </c>
      <c r="DB317">
        <v>0</v>
      </c>
      <c r="DC317">
        <v>0</v>
      </c>
      <c r="DD317" t="s">
        <v>313</v>
      </c>
      <c r="DE317">
        <v>1825.415</v>
      </c>
      <c r="DF317" t="s">
        <v>347</v>
      </c>
      <c r="DI317" t="s">
        <v>313</v>
      </c>
      <c r="DJ317">
        <v>181.91900000000001</v>
      </c>
      <c r="DK317" t="s">
        <v>341</v>
      </c>
      <c r="DN317" t="s">
        <v>313</v>
      </c>
      <c r="DO317">
        <v>1843.9639999999999</v>
      </c>
      <c r="DP317" t="s">
        <v>321</v>
      </c>
      <c r="DS317" t="s">
        <v>313</v>
      </c>
      <c r="DT317">
        <v>93.8</v>
      </c>
      <c r="DU317" t="s">
        <v>332</v>
      </c>
      <c r="DX317" t="s">
        <v>313</v>
      </c>
      <c r="DY317">
        <v>418.75799999999998</v>
      </c>
      <c r="DZ317" t="s">
        <v>328</v>
      </c>
      <c r="EC317" t="s">
        <v>313</v>
      </c>
      <c r="ED317">
        <v>5225.51</v>
      </c>
      <c r="EE317" t="s">
        <v>306</v>
      </c>
      <c r="EH317" t="s">
        <v>313</v>
      </c>
      <c r="EI317">
        <v>0</v>
      </c>
      <c r="EJ317" t="s">
        <v>364</v>
      </c>
      <c r="EK317">
        <v>0</v>
      </c>
      <c r="EL317">
        <v>0</v>
      </c>
      <c r="EM317" t="s">
        <v>364</v>
      </c>
      <c r="EN317">
        <v>3939.5070000000001</v>
      </c>
      <c r="EO317" t="s">
        <v>494</v>
      </c>
      <c r="ER317" t="s">
        <v>313</v>
      </c>
      <c r="ES317">
        <v>268.45400000000001</v>
      </c>
      <c r="ET317" t="s">
        <v>313</v>
      </c>
      <c r="EW317" t="s">
        <v>313</v>
      </c>
      <c r="EX317">
        <v>70.846000000000004</v>
      </c>
      <c r="EY317" t="s">
        <v>313</v>
      </c>
      <c r="FB317" t="s">
        <v>313</v>
      </c>
      <c r="FC317">
        <v>4578.3770000000004</v>
      </c>
      <c r="FD317" t="s">
        <v>335</v>
      </c>
      <c r="FG317" t="s">
        <v>313</v>
      </c>
      <c r="FH317">
        <v>4371.4579999999996</v>
      </c>
      <c r="FI317" t="s">
        <v>328</v>
      </c>
      <c r="FL317" t="s">
        <v>313</v>
      </c>
      <c r="FM317">
        <v>12.547000000000001</v>
      </c>
      <c r="FN317" t="s">
        <v>328</v>
      </c>
      <c r="FQ317" t="s">
        <v>313</v>
      </c>
      <c r="FR317">
        <v>1914.6969999999999</v>
      </c>
      <c r="FS317" t="s">
        <v>341</v>
      </c>
      <c r="FV317" t="s">
        <v>313</v>
      </c>
      <c r="FW317">
        <v>20.393999999999998</v>
      </c>
      <c r="FX317" t="s">
        <v>328</v>
      </c>
      <c r="GA317" t="s">
        <v>313</v>
      </c>
      <c r="GB317">
        <v>988.78599999999994</v>
      </c>
      <c r="GC317" t="s">
        <v>395</v>
      </c>
      <c r="GF317" t="s">
        <v>313</v>
      </c>
      <c r="GG317">
        <v>6979.6880000000001</v>
      </c>
      <c r="GH317" t="s">
        <v>328</v>
      </c>
      <c r="GK317" t="s">
        <v>313</v>
      </c>
      <c r="GL317">
        <v>1809.0820000000001</v>
      </c>
      <c r="GM317" t="s">
        <v>337</v>
      </c>
      <c r="GP317" t="s">
        <v>313</v>
      </c>
      <c r="GQ317">
        <v>0</v>
      </c>
      <c r="GR317" t="s">
        <v>518</v>
      </c>
      <c r="GS317">
        <v>0</v>
      </c>
      <c r="GT317">
        <v>0</v>
      </c>
      <c r="GU317" t="s">
        <v>518</v>
      </c>
      <c r="GV317">
        <v>0</v>
      </c>
      <c r="GW317" t="s">
        <v>313</v>
      </c>
      <c r="GX317">
        <v>0</v>
      </c>
      <c r="GY317">
        <v>0</v>
      </c>
      <c r="GZ317" t="s">
        <v>313</v>
      </c>
      <c r="HA317">
        <v>15758.773999999999</v>
      </c>
      <c r="HB317" t="s">
        <v>339</v>
      </c>
      <c r="HE317" t="s">
        <v>313</v>
      </c>
      <c r="HF317">
        <v>308.69600000000003</v>
      </c>
      <c r="HG317" t="s">
        <v>328</v>
      </c>
      <c r="HJ317" t="s">
        <v>313</v>
      </c>
      <c r="HK317">
        <v>62.034999999999997</v>
      </c>
      <c r="HL317" t="s">
        <v>328</v>
      </c>
      <c r="HO317" t="s">
        <v>313</v>
      </c>
      <c r="HP317">
        <v>1399.41</v>
      </c>
      <c r="HQ317" t="s">
        <v>328</v>
      </c>
      <c r="HT317" t="s">
        <v>313</v>
      </c>
      <c r="HU317">
        <v>16114.754000000001</v>
      </c>
      <c r="HV317" t="s">
        <v>340</v>
      </c>
      <c r="HY317" t="s">
        <v>313</v>
      </c>
      <c r="HZ317">
        <v>1277.278</v>
      </c>
      <c r="IA317" t="s">
        <v>327</v>
      </c>
      <c r="ID317" t="s">
        <v>313</v>
      </c>
      <c r="IE317">
        <v>371.495</v>
      </c>
      <c r="IF317" t="s">
        <v>306</v>
      </c>
      <c r="II317" t="s">
        <v>313</v>
      </c>
      <c r="IJ317">
        <v>470.86099999999999</v>
      </c>
      <c r="IK317" t="s">
        <v>2332</v>
      </c>
      <c r="IN317" t="s">
        <v>313</v>
      </c>
    </row>
    <row r="318" spans="1:248">
      <c r="A318">
        <v>322</v>
      </c>
      <c r="B318" t="s">
        <v>2268</v>
      </c>
      <c r="C318" t="s">
        <v>2269</v>
      </c>
      <c r="D318" t="s">
        <v>2185</v>
      </c>
      <c r="E318" t="s">
        <v>2270</v>
      </c>
      <c r="F318" t="s">
        <v>2271</v>
      </c>
      <c r="G318" t="s">
        <v>2229</v>
      </c>
      <c r="H318" t="s">
        <v>2028</v>
      </c>
      <c r="I318" t="s">
        <v>1522</v>
      </c>
      <c r="J318" t="s">
        <v>313</v>
      </c>
      <c r="K318" t="s">
        <v>2261</v>
      </c>
      <c r="L318" t="s">
        <v>2261</v>
      </c>
      <c r="M318">
        <v>316</v>
      </c>
      <c r="N318">
        <v>5346.9780000000001</v>
      </c>
      <c r="O318" t="s">
        <v>314</v>
      </c>
      <c r="R318" t="s">
        <v>313</v>
      </c>
      <c r="S318">
        <v>5019.8389999999999</v>
      </c>
      <c r="T318" t="s">
        <v>315</v>
      </c>
      <c r="W318" t="s">
        <v>313</v>
      </c>
      <c r="X318">
        <v>46.375</v>
      </c>
      <c r="Y318" t="s">
        <v>316</v>
      </c>
      <c r="AB318" t="s">
        <v>313</v>
      </c>
      <c r="AC318">
        <v>0</v>
      </c>
      <c r="AD318" t="s">
        <v>317</v>
      </c>
      <c r="AE318">
        <v>100</v>
      </c>
      <c r="AF318">
        <v>11075.135</v>
      </c>
      <c r="AG318" t="s">
        <v>317</v>
      </c>
      <c r="AH318">
        <v>64.204999999999998</v>
      </c>
      <c r="AI318" t="s">
        <v>401</v>
      </c>
      <c r="AL318" t="s">
        <v>313</v>
      </c>
      <c r="AM318">
        <v>52.488</v>
      </c>
      <c r="AN318" t="s">
        <v>319</v>
      </c>
      <c r="AQ318" t="s">
        <v>313</v>
      </c>
      <c r="AR318">
        <v>1532.172</v>
      </c>
      <c r="AS318" t="s">
        <v>320</v>
      </c>
      <c r="AV318" t="s">
        <v>313</v>
      </c>
      <c r="AW318">
        <v>628.15800000000002</v>
      </c>
      <c r="AX318" t="s">
        <v>349</v>
      </c>
      <c r="BA318" t="s">
        <v>313</v>
      </c>
      <c r="BB318">
        <v>111.59699999999999</v>
      </c>
      <c r="BC318" t="s">
        <v>322</v>
      </c>
      <c r="BF318" t="s">
        <v>313</v>
      </c>
      <c r="BG318">
        <v>15.36</v>
      </c>
      <c r="BH318" t="s">
        <v>1529</v>
      </c>
      <c r="BK318" t="s">
        <v>313</v>
      </c>
      <c r="BL318">
        <v>1398.4549999999999</v>
      </c>
      <c r="BM318" t="s">
        <v>404</v>
      </c>
      <c r="BP318" t="s">
        <v>313</v>
      </c>
      <c r="BQ318">
        <v>2036.94</v>
      </c>
      <c r="BR318" t="s">
        <v>325</v>
      </c>
      <c r="BU318" t="s">
        <v>313</v>
      </c>
      <c r="BV318">
        <v>186.18799999999999</v>
      </c>
      <c r="BW318" t="s">
        <v>326</v>
      </c>
      <c r="BZ318" t="s">
        <v>313</v>
      </c>
      <c r="CA318">
        <v>328.98700000000002</v>
      </c>
      <c r="CB318" t="s">
        <v>393</v>
      </c>
      <c r="CE318" t="s">
        <v>313</v>
      </c>
      <c r="CF318">
        <v>111.08799999999999</v>
      </c>
      <c r="CG318" t="s">
        <v>328</v>
      </c>
      <c r="CJ318" t="s">
        <v>313</v>
      </c>
      <c r="CK318">
        <v>1324.5730000000001</v>
      </c>
      <c r="CL318" t="s">
        <v>328</v>
      </c>
      <c r="CO318" t="s">
        <v>313</v>
      </c>
      <c r="CP318">
        <v>228.46600000000001</v>
      </c>
      <c r="CQ318" t="s">
        <v>383</v>
      </c>
      <c r="CT318" t="s">
        <v>313</v>
      </c>
      <c r="CU318">
        <v>391.51900000000001</v>
      </c>
      <c r="CV318" t="s">
        <v>313</v>
      </c>
      <c r="CY318" t="s">
        <v>313</v>
      </c>
      <c r="CZ318">
        <v>314.60700000000003</v>
      </c>
      <c r="DA318" t="s">
        <v>313</v>
      </c>
      <c r="DD318" t="s">
        <v>313</v>
      </c>
      <c r="DE318">
        <v>718.00900000000001</v>
      </c>
      <c r="DF318" t="s">
        <v>330</v>
      </c>
      <c r="DI318" t="s">
        <v>313</v>
      </c>
      <c r="DJ318">
        <v>2208.5390000000002</v>
      </c>
      <c r="DK318" t="s">
        <v>306</v>
      </c>
      <c r="DN318" t="s">
        <v>313</v>
      </c>
      <c r="DO318">
        <v>1265.19</v>
      </c>
      <c r="DP318" t="s">
        <v>321</v>
      </c>
      <c r="DS318" t="s">
        <v>313</v>
      </c>
      <c r="DT318">
        <v>0</v>
      </c>
      <c r="DU318" t="s">
        <v>332</v>
      </c>
      <c r="DV318">
        <v>67.042000000000002</v>
      </c>
      <c r="DW318">
        <v>7425.0460000000003</v>
      </c>
      <c r="DX318" t="s">
        <v>332</v>
      </c>
      <c r="DY318">
        <v>0</v>
      </c>
      <c r="DZ318" t="s">
        <v>328</v>
      </c>
      <c r="EA318">
        <v>77.245999999999995</v>
      </c>
      <c r="EB318">
        <v>8555.1020000000008</v>
      </c>
      <c r="EC318" t="s">
        <v>328</v>
      </c>
      <c r="ED318">
        <v>2880.819</v>
      </c>
      <c r="EE318" t="s">
        <v>306</v>
      </c>
      <c r="EH318" t="s">
        <v>313</v>
      </c>
      <c r="EI318">
        <v>73.364999999999995</v>
      </c>
      <c r="EJ318" t="s">
        <v>333</v>
      </c>
      <c r="EM318" t="s">
        <v>313</v>
      </c>
      <c r="EN318">
        <v>3180.54</v>
      </c>
      <c r="EO318" t="s">
        <v>394</v>
      </c>
      <c r="ER318" t="s">
        <v>313</v>
      </c>
      <c r="ES318">
        <v>531.80799999999999</v>
      </c>
      <c r="ET318" t="s">
        <v>313</v>
      </c>
      <c r="EW318" t="s">
        <v>313</v>
      </c>
      <c r="EX318">
        <v>2531.998</v>
      </c>
      <c r="EY318" t="s">
        <v>313</v>
      </c>
      <c r="FB318" t="s">
        <v>313</v>
      </c>
      <c r="FC318">
        <v>2862.989</v>
      </c>
      <c r="FD318" t="s">
        <v>335</v>
      </c>
      <c r="FG318" t="s">
        <v>313</v>
      </c>
      <c r="FH318">
        <v>2513.4070000000002</v>
      </c>
      <c r="FI318" t="s">
        <v>328</v>
      </c>
      <c r="FL318" t="s">
        <v>313</v>
      </c>
      <c r="FM318">
        <v>560.41</v>
      </c>
      <c r="FN318" t="s">
        <v>328</v>
      </c>
      <c r="FQ318" t="s">
        <v>313</v>
      </c>
      <c r="FR318">
        <v>587.58799999999997</v>
      </c>
      <c r="FS318" t="s">
        <v>306</v>
      </c>
      <c r="FV318" t="s">
        <v>313</v>
      </c>
      <c r="FW318">
        <v>288.77699999999999</v>
      </c>
      <c r="FX318" t="s">
        <v>328</v>
      </c>
      <c r="GA318" t="s">
        <v>313</v>
      </c>
      <c r="GB318">
        <v>1472.3209999999999</v>
      </c>
      <c r="GC318" t="s">
        <v>395</v>
      </c>
      <c r="GF318" t="s">
        <v>313</v>
      </c>
      <c r="GG318">
        <v>9277.4809999999998</v>
      </c>
      <c r="GH318" t="s">
        <v>328</v>
      </c>
      <c r="GK318" t="s">
        <v>313</v>
      </c>
      <c r="GL318">
        <v>347.67899999999997</v>
      </c>
      <c r="GM318" t="s">
        <v>384</v>
      </c>
      <c r="GP318" t="s">
        <v>313</v>
      </c>
      <c r="GQ318">
        <v>1963.8240000000001</v>
      </c>
      <c r="GR318" t="s">
        <v>365</v>
      </c>
      <c r="GU318" t="s">
        <v>313</v>
      </c>
      <c r="GV318">
        <v>0</v>
      </c>
      <c r="GW318" t="s">
        <v>313</v>
      </c>
      <c r="GX318">
        <v>0</v>
      </c>
      <c r="GY318">
        <v>6.0000000000000001E-3</v>
      </c>
      <c r="GZ318" t="s">
        <v>313</v>
      </c>
      <c r="HA318">
        <v>15953.636</v>
      </c>
      <c r="HB318" t="s">
        <v>339</v>
      </c>
      <c r="HE318" t="s">
        <v>313</v>
      </c>
      <c r="HF318">
        <v>2212.674</v>
      </c>
      <c r="HG318" t="s">
        <v>328</v>
      </c>
      <c r="HJ318" t="s">
        <v>313</v>
      </c>
      <c r="HK318">
        <v>2324.924</v>
      </c>
      <c r="HL318" t="s">
        <v>328</v>
      </c>
      <c r="HO318" t="s">
        <v>313</v>
      </c>
      <c r="HP318">
        <v>0</v>
      </c>
      <c r="HQ318" t="s">
        <v>328</v>
      </c>
      <c r="HR318">
        <v>22.754000000000001</v>
      </c>
      <c r="HS318">
        <v>2520.0279999999998</v>
      </c>
      <c r="HT318" t="s">
        <v>328</v>
      </c>
      <c r="HU318">
        <v>14743.050999999999</v>
      </c>
      <c r="HV318" t="s">
        <v>340</v>
      </c>
      <c r="HY318" t="s">
        <v>313</v>
      </c>
      <c r="HZ318">
        <v>1171.2159999999999</v>
      </c>
      <c r="IA318" t="s">
        <v>327</v>
      </c>
      <c r="ID318" t="s">
        <v>313</v>
      </c>
      <c r="IE318">
        <v>0</v>
      </c>
      <c r="IF318" t="s">
        <v>306</v>
      </c>
      <c r="IG318">
        <v>100</v>
      </c>
      <c r="IH318">
        <v>11075.135</v>
      </c>
      <c r="II318" t="s">
        <v>306</v>
      </c>
      <c r="IJ318">
        <v>0</v>
      </c>
      <c r="IK318" t="s">
        <v>2332</v>
      </c>
      <c r="IL318">
        <v>16.114999999999998</v>
      </c>
      <c r="IM318">
        <v>1784.7249999999999</v>
      </c>
      <c r="IN318" t="s">
        <v>2332</v>
      </c>
    </row>
    <row r="319" spans="1:248">
      <c r="A319">
        <v>313</v>
      </c>
      <c r="B319" t="s">
        <v>2272</v>
      </c>
      <c r="C319" t="s">
        <v>2273</v>
      </c>
      <c r="D319" t="s">
        <v>2274</v>
      </c>
      <c r="E319" t="s">
        <v>2275</v>
      </c>
      <c r="F319" t="s">
        <v>2276</v>
      </c>
      <c r="G319" t="s">
        <v>313</v>
      </c>
      <c r="H319" t="s">
        <v>2016</v>
      </c>
      <c r="I319" t="s">
        <v>1522</v>
      </c>
      <c r="J319" t="s">
        <v>313</v>
      </c>
      <c r="K319" t="s">
        <v>2201</v>
      </c>
      <c r="L319" t="s">
        <v>2261</v>
      </c>
      <c r="M319">
        <v>317</v>
      </c>
      <c r="N319">
        <v>13042.609</v>
      </c>
      <c r="O319" t="s">
        <v>314</v>
      </c>
      <c r="R319" t="s">
        <v>313</v>
      </c>
      <c r="S319">
        <v>961.80499999999995</v>
      </c>
      <c r="T319" t="s">
        <v>315</v>
      </c>
      <c r="W319" t="s">
        <v>313</v>
      </c>
      <c r="X319">
        <v>0</v>
      </c>
      <c r="Y319" t="s">
        <v>316</v>
      </c>
      <c r="Z319">
        <v>100</v>
      </c>
      <c r="AA319">
        <v>18687.63</v>
      </c>
      <c r="AB319" t="s">
        <v>316</v>
      </c>
      <c r="AC319">
        <v>7529.402</v>
      </c>
      <c r="AD319" t="s">
        <v>317</v>
      </c>
      <c r="AG319" t="s">
        <v>313</v>
      </c>
      <c r="AH319">
        <v>2205.7170000000001</v>
      </c>
      <c r="AI319" t="s">
        <v>600</v>
      </c>
      <c r="AL319" t="s">
        <v>313</v>
      </c>
      <c r="AM319">
        <v>3043.9369999999999</v>
      </c>
      <c r="AN319" t="s">
        <v>319</v>
      </c>
      <c r="AQ319" t="s">
        <v>313</v>
      </c>
      <c r="AR319">
        <v>4150.433</v>
      </c>
      <c r="AS319" t="s">
        <v>616</v>
      </c>
      <c r="AV319" t="s">
        <v>313</v>
      </c>
      <c r="AW319">
        <v>3687.8609999999999</v>
      </c>
      <c r="AX319" t="s">
        <v>306</v>
      </c>
      <c r="BA319" t="s">
        <v>313</v>
      </c>
      <c r="BB319">
        <v>459.33600000000001</v>
      </c>
      <c r="BC319" t="s">
        <v>322</v>
      </c>
      <c r="BF319" t="s">
        <v>313</v>
      </c>
      <c r="BG319">
        <v>134.92400000000001</v>
      </c>
      <c r="BH319" t="s">
        <v>2277</v>
      </c>
      <c r="BK319" t="s">
        <v>313</v>
      </c>
      <c r="BL319">
        <v>4447.1120000000001</v>
      </c>
      <c r="BM319" t="s">
        <v>540</v>
      </c>
      <c r="BP319" t="s">
        <v>313</v>
      </c>
      <c r="BQ319">
        <v>5529.04</v>
      </c>
      <c r="BR319" t="s">
        <v>374</v>
      </c>
      <c r="BU319" t="s">
        <v>313</v>
      </c>
      <c r="BV319">
        <v>4601.0119999999997</v>
      </c>
      <c r="BW319" t="s">
        <v>541</v>
      </c>
      <c r="BZ319" t="s">
        <v>313</v>
      </c>
      <c r="CA319">
        <v>2170.9279999999999</v>
      </c>
      <c r="CB319" t="s">
        <v>561</v>
      </c>
      <c r="CE319" t="s">
        <v>313</v>
      </c>
      <c r="CF319">
        <v>0</v>
      </c>
      <c r="CG319" t="s">
        <v>328</v>
      </c>
      <c r="CH319">
        <v>23.677</v>
      </c>
      <c r="CI319">
        <v>4424.6239999999998</v>
      </c>
      <c r="CJ319" t="s">
        <v>328</v>
      </c>
      <c r="CK319">
        <v>4277.1710000000003</v>
      </c>
      <c r="CL319" t="s">
        <v>328</v>
      </c>
      <c r="CO319" t="s">
        <v>313</v>
      </c>
      <c r="CP319">
        <v>2199.5419999999999</v>
      </c>
      <c r="CQ319" t="s">
        <v>528</v>
      </c>
      <c r="CT319" t="s">
        <v>313</v>
      </c>
      <c r="CU319">
        <v>3815.6959999999999</v>
      </c>
      <c r="CV319" t="s">
        <v>313</v>
      </c>
      <c r="CY319" t="s">
        <v>313</v>
      </c>
      <c r="CZ319">
        <v>5044.6549999999997</v>
      </c>
      <c r="DA319" t="s">
        <v>313</v>
      </c>
      <c r="DD319" t="s">
        <v>313</v>
      </c>
      <c r="DE319">
        <v>15.489000000000001</v>
      </c>
      <c r="DF319" t="s">
        <v>347</v>
      </c>
      <c r="DI319" t="s">
        <v>313</v>
      </c>
      <c r="DJ319">
        <v>5417.6750000000002</v>
      </c>
      <c r="DK319" t="s">
        <v>341</v>
      </c>
      <c r="DN319" t="s">
        <v>313</v>
      </c>
      <c r="DO319">
        <v>1084.4069999999999</v>
      </c>
      <c r="DP319" t="s">
        <v>418</v>
      </c>
      <c r="DS319" t="s">
        <v>313</v>
      </c>
      <c r="DT319">
        <v>0</v>
      </c>
      <c r="DU319" t="s">
        <v>332</v>
      </c>
      <c r="DV319">
        <v>100</v>
      </c>
      <c r="DW319">
        <v>18687.63</v>
      </c>
      <c r="DX319" t="s">
        <v>332</v>
      </c>
      <c r="DY319">
        <v>5042.7960000000003</v>
      </c>
      <c r="DZ319" t="s">
        <v>328</v>
      </c>
      <c r="EC319" t="s">
        <v>313</v>
      </c>
      <c r="ED319">
        <v>10458.404</v>
      </c>
      <c r="EE319" t="s">
        <v>306</v>
      </c>
      <c r="EH319" t="s">
        <v>313</v>
      </c>
      <c r="EI319">
        <v>302.10199999999998</v>
      </c>
      <c r="EJ319" t="s">
        <v>333</v>
      </c>
      <c r="EM319" t="s">
        <v>313</v>
      </c>
      <c r="EN319">
        <v>4996.8950000000004</v>
      </c>
      <c r="EO319" t="s">
        <v>494</v>
      </c>
      <c r="ER319" t="s">
        <v>313</v>
      </c>
      <c r="ES319">
        <v>3338.5050000000001</v>
      </c>
      <c r="ET319" t="s">
        <v>313</v>
      </c>
      <c r="EW319" t="s">
        <v>313</v>
      </c>
      <c r="EX319">
        <v>5176.4799999999996</v>
      </c>
      <c r="EY319" t="s">
        <v>313</v>
      </c>
      <c r="FB319" t="s">
        <v>313</v>
      </c>
      <c r="FC319">
        <v>6403.0150000000003</v>
      </c>
      <c r="FD319" t="s">
        <v>306</v>
      </c>
      <c r="FG319" t="s">
        <v>313</v>
      </c>
      <c r="FH319">
        <v>9605.3279999999995</v>
      </c>
      <c r="FI319" t="s">
        <v>328</v>
      </c>
      <c r="FL319" t="s">
        <v>313</v>
      </c>
      <c r="FM319">
        <v>2170.3760000000002</v>
      </c>
      <c r="FN319" t="s">
        <v>328</v>
      </c>
      <c r="FQ319" t="s">
        <v>313</v>
      </c>
      <c r="FR319">
        <v>807.77</v>
      </c>
      <c r="FS319" t="s">
        <v>349</v>
      </c>
      <c r="FV319" t="s">
        <v>313</v>
      </c>
      <c r="FW319">
        <v>993.41300000000001</v>
      </c>
      <c r="FX319" t="s">
        <v>328</v>
      </c>
      <c r="GA319" t="s">
        <v>313</v>
      </c>
      <c r="GB319">
        <v>4610.3779999999997</v>
      </c>
      <c r="GC319" t="s">
        <v>529</v>
      </c>
      <c r="GF319" t="s">
        <v>313</v>
      </c>
      <c r="GG319">
        <v>5127.9129999999996</v>
      </c>
      <c r="GH319" t="s">
        <v>328</v>
      </c>
      <c r="GK319" t="s">
        <v>313</v>
      </c>
      <c r="GL319">
        <v>4348.9350000000004</v>
      </c>
      <c r="GM319" t="s">
        <v>416</v>
      </c>
      <c r="GP319" t="s">
        <v>313</v>
      </c>
      <c r="GQ319">
        <v>5178.3649999999998</v>
      </c>
      <c r="GR319" t="s">
        <v>530</v>
      </c>
      <c r="GU319" t="s">
        <v>313</v>
      </c>
      <c r="GV319">
        <v>19.187000000000001</v>
      </c>
      <c r="GW319" t="s">
        <v>313</v>
      </c>
      <c r="GZ319" t="s">
        <v>313</v>
      </c>
      <c r="HA319">
        <v>14421.513999999999</v>
      </c>
      <c r="HB319" t="s">
        <v>339</v>
      </c>
      <c r="HE319" t="s">
        <v>313</v>
      </c>
      <c r="HF319">
        <v>2392.3879999999999</v>
      </c>
      <c r="HG319" t="s">
        <v>328</v>
      </c>
      <c r="HJ319" t="s">
        <v>313</v>
      </c>
      <c r="HK319">
        <v>5130.3810000000003</v>
      </c>
      <c r="HL319" t="s">
        <v>328</v>
      </c>
      <c r="HO319" t="s">
        <v>313</v>
      </c>
      <c r="HP319">
        <v>735.11199999999997</v>
      </c>
      <c r="HQ319" t="s">
        <v>328</v>
      </c>
      <c r="HT319" t="s">
        <v>313</v>
      </c>
      <c r="HU319">
        <v>20767.953000000001</v>
      </c>
      <c r="HV319" t="s">
        <v>340</v>
      </c>
      <c r="HY319" t="s">
        <v>313</v>
      </c>
      <c r="HZ319">
        <v>1754.8530000000001</v>
      </c>
      <c r="IA319" t="s">
        <v>531</v>
      </c>
      <c r="ID319" t="s">
        <v>313</v>
      </c>
      <c r="IE319">
        <v>5591.3890000000001</v>
      </c>
      <c r="IF319" t="s">
        <v>306</v>
      </c>
      <c r="II319" t="s">
        <v>313</v>
      </c>
      <c r="IJ319">
        <v>0</v>
      </c>
      <c r="IK319" t="s">
        <v>2332</v>
      </c>
      <c r="IL319">
        <v>62.398000000000003</v>
      </c>
      <c r="IM319">
        <v>11660.635</v>
      </c>
      <c r="IN319" t="s">
        <v>2332</v>
      </c>
    </row>
    <row r="320" spans="1:248">
      <c r="A320">
        <v>314</v>
      </c>
      <c r="B320" t="s">
        <v>2278</v>
      </c>
      <c r="C320" t="s">
        <v>2279</v>
      </c>
      <c r="D320" t="s">
        <v>2280</v>
      </c>
      <c r="E320" t="s">
        <v>2281</v>
      </c>
      <c r="F320" t="s">
        <v>2282</v>
      </c>
      <c r="G320" t="s">
        <v>313</v>
      </c>
      <c r="H320" t="s">
        <v>1970</v>
      </c>
      <c r="I320" t="s">
        <v>313</v>
      </c>
      <c r="J320" t="s">
        <v>313</v>
      </c>
      <c r="K320" t="s">
        <v>2201</v>
      </c>
      <c r="L320" t="s">
        <v>313</v>
      </c>
      <c r="M320">
        <v>318</v>
      </c>
      <c r="N320">
        <v>10770.714</v>
      </c>
      <c r="O320" t="s">
        <v>314</v>
      </c>
      <c r="R320" t="s">
        <v>313</v>
      </c>
      <c r="S320">
        <v>719.67499999999995</v>
      </c>
      <c r="T320" t="s">
        <v>315</v>
      </c>
      <c r="W320" t="s">
        <v>313</v>
      </c>
      <c r="X320">
        <v>0</v>
      </c>
      <c r="Y320" t="s">
        <v>316</v>
      </c>
      <c r="Z320">
        <v>100</v>
      </c>
      <c r="AA320">
        <v>98474.709000000003</v>
      </c>
      <c r="AB320" t="s">
        <v>316</v>
      </c>
      <c r="AC320">
        <v>5512.93</v>
      </c>
      <c r="AD320" t="s">
        <v>317</v>
      </c>
      <c r="AG320" t="s">
        <v>313</v>
      </c>
      <c r="AH320">
        <v>3249.9389999999999</v>
      </c>
      <c r="AI320" t="s">
        <v>318</v>
      </c>
      <c r="AL320" t="s">
        <v>313</v>
      </c>
      <c r="AM320">
        <v>177.21100000000001</v>
      </c>
      <c r="AN320" t="s">
        <v>319</v>
      </c>
      <c r="AQ320" t="s">
        <v>313</v>
      </c>
      <c r="AR320">
        <v>1739.4870000000001</v>
      </c>
      <c r="AS320" t="s">
        <v>616</v>
      </c>
      <c r="AV320" t="s">
        <v>313</v>
      </c>
      <c r="AW320">
        <v>0</v>
      </c>
      <c r="AX320" t="s">
        <v>306</v>
      </c>
      <c r="AY320">
        <v>0.02</v>
      </c>
      <c r="AZ320">
        <v>20.006</v>
      </c>
      <c r="BA320" t="s">
        <v>306</v>
      </c>
      <c r="BB320">
        <v>0</v>
      </c>
      <c r="BC320" t="s">
        <v>322</v>
      </c>
      <c r="BD320">
        <v>2.5999999999999999E-2</v>
      </c>
      <c r="BE320">
        <v>25.956</v>
      </c>
      <c r="BF320" t="s">
        <v>322</v>
      </c>
      <c r="BG320">
        <v>62.926000000000002</v>
      </c>
      <c r="BH320" t="s">
        <v>1651</v>
      </c>
      <c r="BK320" t="s">
        <v>313</v>
      </c>
      <c r="BL320">
        <v>1175.9349999999999</v>
      </c>
      <c r="BM320" t="s">
        <v>540</v>
      </c>
      <c r="BP320" t="s">
        <v>313</v>
      </c>
      <c r="BQ320">
        <v>3617.3330000000001</v>
      </c>
      <c r="BR320" t="s">
        <v>374</v>
      </c>
      <c r="BU320" t="s">
        <v>313</v>
      </c>
      <c r="BV320">
        <v>798.39</v>
      </c>
      <c r="BW320" t="s">
        <v>541</v>
      </c>
      <c r="BZ320" t="s">
        <v>313</v>
      </c>
      <c r="CA320">
        <v>1649.604</v>
      </c>
      <c r="CB320" t="s">
        <v>542</v>
      </c>
      <c r="CE320" t="s">
        <v>313</v>
      </c>
      <c r="CF320">
        <v>0</v>
      </c>
      <c r="CG320" t="s">
        <v>328</v>
      </c>
      <c r="CH320">
        <v>1.7999999999999999E-2</v>
      </c>
      <c r="CI320">
        <v>17.628</v>
      </c>
      <c r="CJ320" t="s">
        <v>328</v>
      </c>
      <c r="CK320">
        <v>719.43299999999999</v>
      </c>
      <c r="CL320" t="s">
        <v>328</v>
      </c>
      <c r="CO320" t="s">
        <v>313</v>
      </c>
      <c r="CP320">
        <v>605.72900000000004</v>
      </c>
      <c r="CQ320" t="s">
        <v>1449</v>
      </c>
      <c r="CT320" t="s">
        <v>313</v>
      </c>
      <c r="CU320">
        <v>645.80600000000004</v>
      </c>
      <c r="CV320" t="s">
        <v>313</v>
      </c>
      <c r="CY320" t="s">
        <v>313</v>
      </c>
      <c r="CZ320">
        <v>3264.761</v>
      </c>
      <c r="DA320" t="s">
        <v>313</v>
      </c>
      <c r="DD320" t="s">
        <v>313</v>
      </c>
      <c r="DE320">
        <v>133.21</v>
      </c>
      <c r="DF320" t="s">
        <v>347</v>
      </c>
      <c r="DI320" t="s">
        <v>313</v>
      </c>
      <c r="DJ320">
        <v>3493.0810000000001</v>
      </c>
      <c r="DK320" t="s">
        <v>341</v>
      </c>
      <c r="DN320" t="s">
        <v>313</v>
      </c>
      <c r="DO320">
        <v>51.4</v>
      </c>
      <c r="DP320" t="s">
        <v>418</v>
      </c>
      <c r="DS320" t="s">
        <v>313</v>
      </c>
      <c r="DT320">
        <v>0</v>
      </c>
      <c r="DU320" t="s">
        <v>332</v>
      </c>
      <c r="DV320">
        <v>100</v>
      </c>
      <c r="DW320">
        <v>98474.709000000003</v>
      </c>
      <c r="DX320" t="s">
        <v>332</v>
      </c>
      <c r="DY320">
        <v>2549.0410000000002</v>
      </c>
      <c r="DZ320" t="s">
        <v>328</v>
      </c>
      <c r="EC320" t="s">
        <v>313</v>
      </c>
      <c r="ED320">
        <v>6932.6949999999997</v>
      </c>
      <c r="EE320" t="s">
        <v>306</v>
      </c>
      <c r="EH320" t="s">
        <v>313</v>
      </c>
      <c r="EI320">
        <v>402.702</v>
      </c>
      <c r="EJ320" t="s">
        <v>333</v>
      </c>
      <c r="EM320" t="s">
        <v>313</v>
      </c>
      <c r="EN320">
        <v>928.774</v>
      </c>
      <c r="EO320" t="s">
        <v>494</v>
      </c>
      <c r="ER320" t="s">
        <v>313</v>
      </c>
      <c r="ES320">
        <v>1744.675</v>
      </c>
      <c r="ET320" t="s">
        <v>313</v>
      </c>
      <c r="EW320" t="s">
        <v>313</v>
      </c>
      <c r="EX320">
        <v>3165.9279999999999</v>
      </c>
      <c r="EY320" t="s">
        <v>313</v>
      </c>
      <c r="FB320" t="s">
        <v>313</v>
      </c>
      <c r="FC320">
        <v>5248.3209999999999</v>
      </c>
      <c r="FD320" t="s">
        <v>376</v>
      </c>
      <c r="FG320" t="s">
        <v>313</v>
      </c>
      <c r="FH320">
        <v>6563.2330000000002</v>
      </c>
      <c r="FI320" t="s">
        <v>328</v>
      </c>
      <c r="FL320" t="s">
        <v>313</v>
      </c>
      <c r="FM320">
        <v>4.5119999999999996</v>
      </c>
      <c r="FN320" t="s">
        <v>328</v>
      </c>
      <c r="FQ320" t="s">
        <v>313</v>
      </c>
      <c r="FR320">
        <v>3403.681</v>
      </c>
      <c r="FS320" t="s">
        <v>349</v>
      </c>
      <c r="FV320" t="s">
        <v>313</v>
      </c>
      <c r="FW320">
        <v>226.02799999999999</v>
      </c>
      <c r="FX320" t="s">
        <v>328</v>
      </c>
      <c r="GA320" t="s">
        <v>313</v>
      </c>
      <c r="GB320">
        <v>1418.1369999999999</v>
      </c>
      <c r="GC320" t="s">
        <v>529</v>
      </c>
      <c r="GF320" t="s">
        <v>313</v>
      </c>
      <c r="GG320">
        <v>3021.1770000000001</v>
      </c>
      <c r="GH320" t="s">
        <v>328</v>
      </c>
      <c r="GK320" t="s">
        <v>313</v>
      </c>
      <c r="GL320">
        <v>3647.8069999999998</v>
      </c>
      <c r="GM320" t="s">
        <v>337</v>
      </c>
      <c r="GP320" t="s">
        <v>313</v>
      </c>
      <c r="GQ320">
        <v>3294.69</v>
      </c>
      <c r="GR320" t="s">
        <v>530</v>
      </c>
      <c r="GU320" t="s">
        <v>313</v>
      </c>
      <c r="GV320">
        <v>201.34399999999999</v>
      </c>
      <c r="GW320" t="s">
        <v>313</v>
      </c>
      <c r="GZ320" t="s">
        <v>313</v>
      </c>
      <c r="HA320">
        <v>17455.502</v>
      </c>
      <c r="HB320" t="s">
        <v>339</v>
      </c>
      <c r="HE320" t="s">
        <v>313</v>
      </c>
      <c r="HF320">
        <v>1946.34</v>
      </c>
      <c r="HG320" t="s">
        <v>328</v>
      </c>
      <c r="HJ320" t="s">
        <v>313</v>
      </c>
      <c r="HK320">
        <v>3332.2130000000002</v>
      </c>
      <c r="HL320" t="s">
        <v>328</v>
      </c>
      <c r="HO320" t="s">
        <v>313</v>
      </c>
      <c r="HP320">
        <v>159.94499999999999</v>
      </c>
      <c r="HQ320" t="s">
        <v>328</v>
      </c>
      <c r="HT320" t="s">
        <v>313</v>
      </c>
      <c r="HU320">
        <v>16760.633000000002</v>
      </c>
      <c r="HV320" t="s">
        <v>340</v>
      </c>
      <c r="HY320" t="s">
        <v>313</v>
      </c>
      <c r="HZ320">
        <v>3979.1019999999999</v>
      </c>
      <c r="IA320" t="s">
        <v>327</v>
      </c>
      <c r="ID320" t="s">
        <v>313</v>
      </c>
      <c r="IE320">
        <v>3346.74</v>
      </c>
      <c r="IF320" t="s">
        <v>306</v>
      </c>
      <c r="II320" t="s">
        <v>313</v>
      </c>
      <c r="IJ320">
        <v>0</v>
      </c>
      <c r="IK320" t="s">
        <v>2332</v>
      </c>
      <c r="IL320">
        <v>3.35</v>
      </c>
      <c r="IM320">
        <v>3298.576</v>
      </c>
      <c r="IN320" t="s">
        <v>2332</v>
      </c>
    </row>
    <row r="321" spans="1:248">
      <c r="A321">
        <v>315</v>
      </c>
      <c r="B321" t="s">
        <v>2283</v>
      </c>
      <c r="C321" t="s">
        <v>2284</v>
      </c>
      <c r="D321" t="s">
        <v>328</v>
      </c>
      <c r="E321" t="s">
        <v>328</v>
      </c>
      <c r="F321" t="s">
        <v>328</v>
      </c>
      <c r="G321" t="s">
        <v>313</v>
      </c>
      <c r="H321" t="s">
        <v>1986</v>
      </c>
      <c r="I321" t="s">
        <v>313</v>
      </c>
      <c r="J321" t="s">
        <v>313</v>
      </c>
      <c r="K321" t="s">
        <v>2201</v>
      </c>
      <c r="L321" t="s">
        <v>313</v>
      </c>
      <c r="M321">
        <v>319</v>
      </c>
      <c r="N321">
        <v>5160.7870000000003</v>
      </c>
      <c r="O321" t="s">
        <v>314</v>
      </c>
      <c r="R321" t="s">
        <v>313</v>
      </c>
      <c r="S321">
        <v>4440.3940000000002</v>
      </c>
      <c r="T321" t="s">
        <v>410</v>
      </c>
      <c r="W321" t="s">
        <v>313</v>
      </c>
      <c r="X321">
        <v>0</v>
      </c>
      <c r="Y321" t="s">
        <v>316</v>
      </c>
      <c r="Z321">
        <v>100</v>
      </c>
      <c r="AA321">
        <v>68018.354999999996</v>
      </c>
      <c r="AB321" t="s">
        <v>316</v>
      </c>
      <c r="AC321">
        <v>189.98099999999999</v>
      </c>
      <c r="AD321" t="s">
        <v>317</v>
      </c>
      <c r="AG321" t="s">
        <v>313</v>
      </c>
      <c r="AH321">
        <v>346.387</v>
      </c>
      <c r="AI321" t="s">
        <v>401</v>
      </c>
      <c r="AL321" t="s">
        <v>313</v>
      </c>
      <c r="AM321">
        <v>545.149</v>
      </c>
      <c r="AN321" t="s">
        <v>319</v>
      </c>
      <c r="AQ321" t="s">
        <v>313</v>
      </c>
      <c r="AR321">
        <v>401.67</v>
      </c>
      <c r="AS321" t="s">
        <v>320</v>
      </c>
      <c r="AV321" t="s">
        <v>313</v>
      </c>
      <c r="AW321">
        <v>557.28899999999999</v>
      </c>
      <c r="AX321" t="s">
        <v>349</v>
      </c>
      <c r="BA321" t="s">
        <v>313</v>
      </c>
      <c r="BB321">
        <v>230.113</v>
      </c>
      <c r="BC321" t="s">
        <v>322</v>
      </c>
      <c r="BF321" t="s">
        <v>313</v>
      </c>
      <c r="BG321">
        <v>662.39300000000003</v>
      </c>
      <c r="BH321" t="s">
        <v>2285</v>
      </c>
      <c r="BK321" t="s">
        <v>313</v>
      </c>
      <c r="BL321">
        <v>1443.152</v>
      </c>
      <c r="BM321" t="s">
        <v>404</v>
      </c>
      <c r="BP321" t="s">
        <v>313</v>
      </c>
      <c r="BQ321">
        <v>2282.1170000000002</v>
      </c>
      <c r="BR321" t="s">
        <v>325</v>
      </c>
      <c r="BU321" t="s">
        <v>313</v>
      </c>
      <c r="BV321">
        <v>1134.4570000000001</v>
      </c>
      <c r="BW321" t="s">
        <v>326</v>
      </c>
      <c r="BZ321" t="s">
        <v>313</v>
      </c>
      <c r="CA321">
        <v>441.17700000000002</v>
      </c>
      <c r="CB321" t="s">
        <v>393</v>
      </c>
      <c r="CE321" t="s">
        <v>313</v>
      </c>
      <c r="CF321">
        <v>145.828</v>
      </c>
      <c r="CG321" t="s">
        <v>328</v>
      </c>
      <c r="CJ321" t="s">
        <v>313</v>
      </c>
      <c r="CK321">
        <v>577.30999999999995</v>
      </c>
      <c r="CL321" t="s">
        <v>328</v>
      </c>
      <c r="CO321" t="s">
        <v>313</v>
      </c>
      <c r="CP321">
        <v>1036.491</v>
      </c>
      <c r="CQ321" t="s">
        <v>415</v>
      </c>
      <c r="CT321" t="s">
        <v>313</v>
      </c>
      <c r="CU321">
        <v>850.28800000000001</v>
      </c>
      <c r="CV321" t="s">
        <v>313</v>
      </c>
      <c r="CY321" t="s">
        <v>313</v>
      </c>
      <c r="CZ321">
        <v>1052.383</v>
      </c>
      <c r="DA321" t="s">
        <v>313</v>
      </c>
      <c r="DD321" t="s">
        <v>313</v>
      </c>
      <c r="DE321">
        <v>1669.8219999999999</v>
      </c>
      <c r="DF321" t="s">
        <v>330</v>
      </c>
      <c r="DI321" t="s">
        <v>313</v>
      </c>
      <c r="DJ321">
        <v>2452.4960000000001</v>
      </c>
      <c r="DK321" t="s">
        <v>306</v>
      </c>
      <c r="DN321" t="s">
        <v>313</v>
      </c>
      <c r="DO321">
        <v>924.01099999999997</v>
      </c>
      <c r="DP321" t="s">
        <v>321</v>
      </c>
      <c r="DS321" t="s">
        <v>313</v>
      </c>
      <c r="DT321">
        <v>0</v>
      </c>
      <c r="DU321" t="s">
        <v>332</v>
      </c>
      <c r="DV321">
        <v>100</v>
      </c>
      <c r="DW321">
        <v>68018.354999999996</v>
      </c>
      <c r="DX321" t="s">
        <v>332</v>
      </c>
      <c r="DY321">
        <v>843.05799999999999</v>
      </c>
      <c r="DZ321" t="s">
        <v>328</v>
      </c>
      <c r="EC321" t="s">
        <v>313</v>
      </c>
      <c r="ED321">
        <v>3072.8719999999998</v>
      </c>
      <c r="EE321" t="s">
        <v>306</v>
      </c>
      <c r="EH321" t="s">
        <v>313</v>
      </c>
      <c r="EI321">
        <v>0</v>
      </c>
      <c r="EJ321" t="s">
        <v>333</v>
      </c>
      <c r="EK321">
        <v>0</v>
      </c>
      <c r="EL321">
        <v>0</v>
      </c>
      <c r="EM321" t="s">
        <v>333</v>
      </c>
      <c r="EN321">
        <v>2016.43</v>
      </c>
      <c r="EO321" t="s">
        <v>394</v>
      </c>
      <c r="ER321" t="s">
        <v>313</v>
      </c>
      <c r="ES321">
        <v>635.47</v>
      </c>
      <c r="ET321" t="s">
        <v>313</v>
      </c>
      <c r="EW321" t="s">
        <v>313</v>
      </c>
      <c r="EX321">
        <v>2795.8969999999999</v>
      </c>
      <c r="EY321" t="s">
        <v>313</v>
      </c>
      <c r="FB321" t="s">
        <v>313</v>
      </c>
      <c r="FC321">
        <v>1724.8330000000001</v>
      </c>
      <c r="FD321" t="s">
        <v>335</v>
      </c>
      <c r="FG321" t="s">
        <v>313</v>
      </c>
      <c r="FH321">
        <v>3265.5259999999998</v>
      </c>
      <c r="FI321" t="s">
        <v>328</v>
      </c>
      <c r="FL321" t="s">
        <v>313</v>
      </c>
      <c r="FM321">
        <v>381.548</v>
      </c>
      <c r="FN321" t="s">
        <v>328</v>
      </c>
      <c r="FQ321" t="s">
        <v>313</v>
      </c>
      <c r="FR321">
        <v>4.4770000000000003</v>
      </c>
      <c r="FS321" t="s">
        <v>306</v>
      </c>
      <c r="FV321" t="s">
        <v>313</v>
      </c>
      <c r="FW321">
        <v>844.18200000000002</v>
      </c>
      <c r="FX321" t="s">
        <v>328</v>
      </c>
      <c r="GA321" t="s">
        <v>313</v>
      </c>
      <c r="GB321">
        <v>1772.6990000000001</v>
      </c>
      <c r="GC321" t="s">
        <v>395</v>
      </c>
      <c r="GF321" t="s">
        <v>313</v>
      </c>
      <c r="GG321">
        <v>9704.7909999999993</v>
      </c>
      <c r="GH321" t="s">
        <v>328</v>
      </c>
      <c r="GK321" t="s">
        <v>313</v>
      </c>
      <c r="GL321">
        <v>448.93099999999998</v>
      </c>
      <c r="GM321" t="s">
        <v>384</v>
      </c>
      <c r="GP321" t="s">
        <v>313</v>
      </c>
      <c r="GQ321">
        <v>2060.69</v>
      </c>
      <c r="GR321" t="s">
        <v>417</v>
      </c>
      <c r="GU321" t="s">
        <v>313</v>
      </c>
      <c r="GV321">
        <v>693.80899999999997</v>
      </c>
      <c r="GW321" t="s">
        <v>313</v>
      </c>
      <c r="GZ321" t="s">
        <v>313</v>
      </c>
      <c r="HA321">
        <v>14876.672</v>
      </c>
      <c r="HB321" t="s">
        <v>339</v>
      </c>
      <c r="HE321" t="s">
        <v>313</v>
      </c>
      <c r="HF321">
        <v>2408.0509999999999</v>
      </c>
      <c r="HG321" t="s">
        <v>328</v>
      </c>
      <c r="HJ321" t="s">
        <v>313</v>
      </c>
      <c r="HK321">
        <v>2506.9679999999998</v>
      </c>
      <c r="HL321" t="s">
        <v>328</v>
      </c>
      <c r="HO321" t="s">
        <v>313</v>
      </c>
      <c r="HP321">
        <v>0</v>
      </c>
      <c r="HQ321" t="s">
        <v>328</v>
      </c>
      <c r="HR321">
        <v>100</v>
      </c>
      <c r="HS321">
        <v>68018.354999999996</v>
      </c>
      <c r="HT321" t="s">
        <v>328</v>
      </c>
      <c r="HU321">
        <v>15451.285</v>
      </c>
      <c r="HV321" t="s">
        <v>340</v>
      </c>
      <c r="HY321" t="s">
        <v>313</v>
      </c>
      <c r="HZ321">
        <v>2141.1669999999999</v>
      </c>
      <c r="IA321" t="s">
        <v>327</v>
      </c>
      <c r="ID321" t="s">
        <v>313</v>
      </c>
      <c r="IE321">
        <v>0</v>
      </c>
      <c r="IF321" t="s">
        <v>306</v>
      </c>
      <c r="IG321">
        <v>100</v>
      </c>
      <c r="IH321">
        <v>68018.354999999996</v>
      </c>
      <c r="II321" t="s">
        <v>306</v>
      </c>
      <c r="IJ321">
        <v>0</v>
      </c>
      <c r="IK321" t="s">
        <v>2332</v>
      </c>
      <c r="IL321">
        <v>39.713000000000001</v>
      </c>
      <c r="IM321">
        <v>27012.128000000001</v>
      </c>
      <c r="IN321" t="s">
        <v>2332</v>
      </c>
    </row>
    <row r="322" spans="1:248">
      <c r="A322">
        <v>316</v>
      </c>
      <c r="B322" t="s">
        <v>2286</v>
      </c>
      <c r="C322" t="s">
        <v>2287</v>
      </c>
      <c r="D322" t="s">
        <v>2288</v>
      </c>
      <c r="E322" t="s">
        <v>2289</v>
      </c>
      <c r="F322" t="s">
        <v>2290</v>
      </c>
      <c r="G322" t="s">
        <v>313</v>
      </c>
      <c r="H322" t="s">
        <v>2022</v>
      </c>
      <c r="I322" t="s">
        <v>1522</v>
      </c>
      <c r="J322" t="s">
        <v>313</v>
      </c>
      <c r="K322" t="s">
        <v>2201</v>
      </c>
      <c r="L322" t="s">
        <v>313</v>
      </c>
      <c r="M322">
        <v>320</v>
      </c>
      <c r="N322">
        <v>9996.3870000000006</v>
      </c>
      <c r="O322" t="s">
        <v>314</v>
      </c>
      <c r="R322" t="s">
        <v>313</v>
      </c>
      <c r="S322">
        <v>262.44200000000001</v>
      </c>
      <c r="T322" t="s">
        <v>418</v>
      </c>
      <c r="W322" t="s">
        <v>313</v>
      </c>
      <c r="X322">
        <v>0</v>
      </c>
      <c r="Y322" t="s">
        <v>316</v>
      </c>
      <c r="Z322">
        <v>100</v>
      </c>
      <c r="AA322">
        <v>6395.6229999999996</v>
      </c>
      <c r="AB322" t="s">
        <v>316</v>
      </c>
      <c r="AC322">
        <v>1654.693</v>
      </c>
      <c r="AD322" t="s">
        <v>524</v>
      </c>
      <c r="AG322" t="s">
        <v>313</v>
      </c>
      <c r="AH322">
        <v>3452.8519999999999</v>
      </c>
      <c r="AI322" t="s">
        <v>779</v>
      </c>
      <c r="AL322" t="s">
        <v>313</v>
      </c>
      <c r="AM322">
        <v>2673.337</v>
      </c>
      <c r="AN322" t="s">
        <v>361</v>
      </c>
      <c r="AQ322" t="s">
        <v>313</v>
      </c>
      <c r="AR322">
        <v>1559.835</v>
      </c>
      <c r="AS322" t="s">
        <v>320</v>
      </c>
      <c r="AV322" t="s">
        <v>313</v>
      </c>
      <c r="AW322">
        <v>564.95699999999999</v>
      </c>
      <c r="AX322" t="s">
        <v>360</v>
      </c>
      <c r="BA322" t="s">
        <v>313</v>
      </c>
      <c r="BB322">
        <v>2117.4830000000002</v>
      </c>
      <c r="BC322" t="s">
        <v>322</v>
      </c>
      <c r="BF322" t="s">
        <v>313</v>
      </c>
      <c r="BG322">
        <v>3913.386</v>
      </c>
      <c r="BH322" t="s">
        <v>2291</v>
      </c>
      <c r="BK322" t="s">
        <v>313</v>
      </c>
      <c r="BL322">
        <v>6954.924</v>
      </c>
      <c r="BM322" t="s">
        <v>404</v>
      </c>
      <c r="BP322" t="s">
        <v>313</v>
      </c>
      <c r="BQ322">
        <v>7365.7370000000001</v>
      </c>
      <c r="BR322" t="s">
        <v>425</v>
      </c>
      <c r="BU322" t="s">
        <v>313</v>
      </c>
      <c r="BV322">
        <v>6802.3980000000001</v>
      </c>
      <c r="BW322" t="s">
        <v>413</v>
      </c>
      <c r="BZ322" t="s">
        <v>313</v>
      </c>
      <c r="CA322">
        <v>3946.7240000000002</v>
      </c>
      <c r="CB322" t="s">
        <v>414</v>
      </c>
      <c r="CE322" t="s">
        <v>313</v>
      </c>
      <c r="CF322">
        <v>275.2</v>
      </c>
      <c r="CG322" t="s">
        <v>328</v>
      </c>
      <c r="CJ322" t="s">
        <v>313</v>
      </c>
      <c r="CK322">
        <v>5647.9870000000001</v>
      </c>
      <c r="CL322" t="s">
        <v>328</v>
      </c>
      <c r="CO322" t="s">
        <v>313</v>
      </c>
      <c r="CP322">
        <v>5483.8810000000003</v>
      </c>
      <c r="CQ322" t="s">
        <v>528</v>
      </c>
      <c r="CT322" t="s">
        <v>313</v>
      </c>
      <c r="CU322">
        <v>5841.4229999999998</v>
      </c>
      <c r="CV322" t="s">
        <v>313</v>
      </c>
      <c r="CY322" t="s">
        <v>313</v>
      </c>
      <c r="CZ322">
        <v>6631.9539999999997</v>
      </c>
      <c r="DA322" t="s">
        <v>313</v>
      </c>
      <c r="DD322" t="s">
        <v>313</v>
      </c>
      <c r="DE322">
        <v>77.304000000000002</v>
      </c>
      <c r="DF322" t="s">
        <v>330</v>
      </c>
      <c r="DI322" t="s">
        <v>313</v>
      </c>
      <c r="DJ322">
        <v>7398.87</v>
      </c>
      <c r="DK322" t="s">
        <v>306</v>
      </c>
      <c r="DN322" t="s">
        <v>313</v>
      </c>
      <c r="DO322">
        <v>1300.489</v>
      </c>
      <c r="DP322" t="s">
        <v>306</v>
      </c>
      <c r="DS322" t="s">
        <v>313</v>
      </c>
      <c r="DT322">
        <v>0</v>
      </c>
      <c r="DU322" t="s">
        <v>332</v>
      </c>
      <c r="DV322">
        <v>100</v>
      </c>
      <c r="DW322">
        <v>6395.6229999999996</v>
      </c>
      <c r="DX322" t="s">
        <v>332</v>
      </c>
      <c r="DY322">
        <v>7648.299</v>
      </c>
      <c r="DZ322" t="s">
        <v>328</v>
      </c>
      <c r="EC322" t="s">
        <v>313</v>
      </c>
      <c r="ED322">
        <v>9617.116</v>
      </c>
      <c r="EE322" t="s">
        <v>306</v>
      </c>
      <c r="EH322" t="s">
        <v>313</v>
      </c>
      <c r="EI322">
        <v>42.182000000000002</v>
      </c>
      <c r="EJ322" t="s">
        <v>333</v>
      </c>
      <c r="EM322" t="s">
        <v>313</v>
      </c>
      <c r="EN322">
        <v>3418.3380000000002</v>
      </c>
      <c r="EO322" t="s">
        <v>394</v>
      </c>
      <c r="ER322" t="s">
        <v>313</v>
      </c>
      <c r="ES322">
        <v>5748.95</v>
      </c>
      <c r="ET322" t="s">
        <v>313</v>
      </c>
      <c r="EW322" t="s">
        <v>313</v>
      </c>
      <c r="EX322">
        <v>7542.0320000000002</v>
      </c>
      <c r="EY322" t="s">
        <v>313</v>
      </c>
      <c r="FB322" t="s">
        <v>313</v>
      </c>
      <c r="FC322">
        <v>2771.8670000000002</v>
      </c>
      <c r="FD322" t="s">
        <v>335</v>
      </c>
      <c r="FG322" t="s">
        <v>313</v>
      </c>
      <c r="FH322">
        <v>10238.904</v>
      </c>
      <c r="FI322" t="s">
        <v>328</v>
      </c>
      <c r="FL322" t="s">
        <v>313</v>
      </c>
      <c r="FM322">
        <v>4453.8450000000003</v>
      </c>
      <c r="FN322" t="s">
        <v>328</v>
      </c>
      <c r="FQ322" t="s">
        <v>313</v>
      </c>
      <c r="FR322">
        <v>1493.7360000000001</v>
      </c>
      <c r="FS322" t="s">
        <v>354</v>
      </c>
      <c r="FV322" t="s">
        <v>313</v>
      </c>
      <c r="FW322">
        <v>5605.6559999999999</v>
      </c>
      <c r="FX322" t="s">
        <v>328</v>
      </c>
      <c r="GA322" t="s">
        <v>313</v>
      </c>
      <c r="GB322">
        <v>5695.68</v>
      </c>
      <c r="GC322" t="s">
        <v>1754</v>
      </c>
      <c r="GF322" t="s">
        <v>313</v>
      </c>
      <c r="GG322">
        <v>12529.163</v>
      </c>
      <c r="GH322" t="s">
        <v>328</v>
      </c>
      <c r="GK322" t="s">
        <v>313</v>
      </c>
      <c r="GL322">
        <v>3949.28</v>
      </c>
      <c r="GM322" t="s">
        <v>416</v>
      </c>
      <c r="GP322" t="s">
        <v>313</v>
      </c>
      <c r="GQ322">
        <v>6938.1120000000001</v>
      </c>
      <c r="GR322" t="s">
        <v>417</v>
      </c>
      <c r="GU322" t="s">
        <v>313</v>
      </c>
      <c r="GV322">
        <v>5162.0640000000003</v>
      </c>
      <c r="GW322" t="s">
        <v>313</v>
      </c>
      <c r="GZ322" t="s">
        <v>313</v>
      </c>
      <c r="HA322">
        <v>8270.4969999999994</v>
      </c>
      <c r="HB322" t="s">
        <v>339</v>
      </c>
      <c r="HE322" t="s">
        <v>313</v>
      </c>
      <c r="HF322">
        <v>855.23</v>
      </c>
      <c r="HG322" t="s">
        <v>328</v>
      </c>
      <c r="HJ322" t="s">
        <v>313</v>
      </c>
      <c r="HK322">
        <v>7186.7610000000004</v>
      </c>
      <c r="HL322" t="s">
        <v>328</v>
      </c>
      <c r="HO322" t="s">
        <v>313</v>
      </c>
      <c r="HP322">
        <v>319.21199999999999</v>
      </c>
      <c r="HQ322" t="s">
        <v>328</v>
      </c>
      <c r="HT322" t="s">
        <v>313</v>
      </c>
      <c r="HU322">
        <v>22393.39</v>
      </c>
      <c r="HV322" t="s">
        <v>340</v>
      </c>
      <c r="HY322" t="s">
        <v>313</v>
      </c>
      <c r="HZ322">
        <v>275.06700000000001</v>
      </c>
      <c r="IA322" t="s">
        <v>2170</v>
      </c>
      <c r="ID322" t="s">
        <v>313</v>
      </c>
      <c r="IE322">
        <v>5405.8040000000001</v>
      </c>
      <c r="IF322" t="s">
        <v>306</v>
      </c>
      <c r="II322" t="s">
        <v>313</v>
      </c>
      <c r="IJ322">
        <v>274.09899999999999</v>
      </c>
      <c r="IK322" t="s">
        <v>2332</v>
      </c>
      <c r="IN322" t="s">
        <v>313</v>
      </c>
    </row>
    <row r="323" spans="1:248">
      <c r="A323">
        <v>317</v>
      </c>
      <c r="B323" t="s">
        <v>2292</v>
      </c>
      <c r="C323" t="s">
        <v>2293</v>
      </c>
      <c r="D323" t="s">
        <v>2294</v>
      </c>
      <c r="E323" t="s">
        <v>2295</v>
      </c>
      <c r="F323" t="s">
        <v>2296</v>
      </c>
      <c r="G323" t="s">
        <v>313</v>
      </c>
      <c r="H323" t="s">
        <v>1882</v>
      </c>
      <c r="I323" t="s">
        <v>1522</v>
      </c>
      <c r="J323" t="s">
        <v>313</v>
      </c>
      <c r="K323" t="s">
        <v>2201</v>
      </c>
      <c r="L323" t="s">
        <v>313</v>
      </c>
      <c r="M323">
        <v>321</v>
      </c>
      <c r="N323">
        <v>10552.768</v>
      </c>
      <c r="O323" t="s">
        <v>314</v>
      </c>
      <c r="R323" t="s">
        <v>313</v>
      </c>
      <c r="S323">
        <v>2783.7370000000001</v>
      </c>
      <c r="T323" t="s">
        <v>471</v>
      </c>
      <c r="W323" t="s">
        <v>313</v>
      </c>
      <c r="X323">
        <v>0</v>
      </c>
      <c r="Y323" t="s">
        <v>316</v>
      </c>
      <c r="Z323">
        <v>100</v>
      </c>
      <c r="AA323">
        <v>177609.92499999999</v>
      </c>
      <c r="AB323" t="s">
        <v>316</v>
      </c>
      <c r="AC323">
        <v>6426.1959999999999</v>
      </c>
      <c r="AD323" t="s">
        <v>317</v>
      </c>
      <c r="AG323" t="s">
        <v>313</v>
      </c>
      <c r="AH323">
        <v>3325.4389999999999</v>
      </c>
      <c r="AI323" t="s">
        <v>682</v>
      </c>
      <c r="AL323" t="s">
        <v>313</v>
      </c>
      <c r="AM323">
        <v>736.05499999999995</v>
      </c>
      <c r="AN323" t="s">
        <v>319</v>
      </c>
      <c r="AQ323" t="s">
        <v>313</v>
      </c>
      <c r="AR323">
        <v>2665.1860000000001</v>
      </c>
      <c r="AS323" t="s">
        <v>616</v>
      </c>
      <c r="AV323" t="s">
        <v>313</v>
      </c>
      <c r="AW323">
        <v>2567.92</v>
      </c>
      <c r="AX323" t="s">
        <v>306</v>
      </c>
      <c r="BA323" t="s">
        <v>313</v>
      </c>
      <c r="BB323">
        <v>122.348</v>
      </c>
      <c r="BC323" t="s">
        <v>322</v>
      </c>
      <c r="BF323" t="s">
        <v>313</v>
      </c>
      <c r="BG323">
        <v>165.49</v>
      </c>
      <c r="BH323" t="s">
        <v>914</v>
      </c>
      <c r="BK323" t="s">
        <v>313</v>
      </c>
      <c r="BL323">
        <v>3172.0659999999998</v>
      </c>
      <c r="BM323" t="s">
        <v>540</v>
      </c>
      <c r="BP323" t="s">
        <v>313</v>
      </c>
      <c r="BQ323">
        <v>5223.4650000000001</v>
      </c>
      <c r="BR323" t="s">
        <v>374</v>
      </c>
      <c r="BU323" t="s">
        <v>313</v>
      </c>
      <c r="BV323">
        <v>2462.2860000000001</v>
      </c>
      <c r="BW323" t="s">
        <v>618</v>
      </c>
      <c r="BZ323" t="s">
        <v>313</v>
      </c>
      <c r="CA323">
        <v>537.84</v>
      </c>
      <c r="CB323" t="s">
        <v>542</v>
      </c>
      <c r="CE323" t="s">
        <v>313</v>
      </c>
      <c r="CF323">
        <v>122.083</v>
      </c>
      <c r="CG323" t="s">
        <v>328</v>
      </c>
      <c r="CJ323" t="s">
        <v>313</v>
      </c>
      <c r="CK323">
        <v>2881.8330000000001</v>
      </c>
      <c r="CL323" t="s">
        <v>328</v>
      </c>
      <c r="CO323" t="s">
        <v>313</v>
      </c>
      <c r="CP323">
        <v>1858.0029999999999</v>
      </c>
      <c r="CQ323" t="s">
        <v>619</v>
      </c>
      <c r="CT323" t="s">
        <v>313</v>
      </c>
      <c r="CU323">
        <v>1482.0640000000001</v>
      </c>
      <c r="CV323" t="s">
        <v>313</v>
      </c>
      <c r="CY323" t="s">
        <v>313</v>
      </c>
      <c r="CZ323">
        <v>4894.25</v>
      </c>
      <c r="DA323" t="s">
        <v>313</v>
      </c>
      <c r="DD323" t="s">
        <v>313</v>
      </c>
      <c r="DE323">
        <v>24.109000000000002</v>
      </c>
      <c r="DF323" t="s">
        <v>347</v>
      </c>
      <c r="DI323" t="s">
        <v>313</v>
      </c>
      <c r="DJ323">
        <v>5144.2759999999998</v>
      </c>
      <c r="DK323" t="s">
        <v>341</v>
      </c>
      <c r="DN323" t="s">
        <v>313</v>
      </c>
      <c r="DO323">
        <v>0</v>
      </c>
      <c r="DP323" t="s">
        <v>418</v>
      </c>
      <c r="DQ323">
        <v>3.9140000000000001</v>
      </c>
      <c r="DR323">
        <v>6951.9639999999999</v>
      </c>
      <c r="DS323" t="s">
        <v>418</v>
      </c>
      <c r="DT323">
        <v>0</v>
      </c>
      <c r="DU323" t="s">
        <v>332</v>
      </c>
      <c r="DV323">
        <v>100</v>
      </c>
      <c r="DW323">
        <v>177609.92499999999</v>
      </c>
      <c r="DX323" t="s">
        <v>332</v>
      </c>
      <c r="DY323">
        <v>4093.9760000000001</v>
      </c>
      <c r="DZ323" t="s">
        <v>328</v>
      </c>
      <c r="EC323" t="s">
        <v>313</v>
      </c>
      <c r="ED323">
        <v>5177.3959999999997</v>
      </c>
      <c r="EE323" t="s">
        <v>306</v>
      </c>
      <c r="EH323" t="s">
        <v>313</v>
      </c>
      <c r="EI323">
        <v>17.957000000000001</v>
      </c>
      <c r="EJ323" t="s">
        <v>333</v>
      </c>
      <c r="EM323" t="s">
        <v>313</v>
      </c>
      <c r="EN323">
        <v>596.61099999999999</v>
      </c>
      <c r="EO323" t="s">
        <v>494</v>
      </c>
      <c r="ER323" t="s">
        <v>313</v>
      </c>
      <c r="ES323">
        <v>1196.5519999999999</v>
      </c>
      <c r="ET323" t="s">
        <v>313</v>
      </c>
      <c r="EW323" t="s">
        <v>313</v>
      </c>
      <c r="EX323">
        <v>4889.2790000000005</v>
      </c>
      <c r="EY323" t="s">
        <v>313</v>
      </c>
      <c r="FB323" t="s">
        <v>313</v>
      </c>
      <c r="FC323">
        <v>2380.4650000000001</v>
      </c>
      <c r="FD323" t="s">
        <v>376</v>
      </c>
      <c r="FG323" t="s">
        <v>313</v>
      </c>
      <c r="FH323">
        <v>6306.6329999999998</v>
      </c>
      <c r="FI323" t="s">
        <v>328</v>
      </c>
      <c r="FL323" t="s">
        <v>313</v>
      </c>
      <c r="FM323">
        <v>2659.701</v>
      </c>
      <c r="FN323" t="s">
        <v>328</v>
      </c>
      <c r="FQ323" t="s">
        <v>313</v>
      </c>
      <c r="FR323">
        <v>5883.6409999999996</v>
      </c>
      <c r="FS323" t="s">
        <v>458</v>
      </c>
      <c r="FV323" t="s">
        <v>313</v>
      </c>
      <c r="FW323">
        <v>1345.691</v>
      </c>
      <c r="FX323" t="s">
        <v>328</v>
      </c>
      <c r="GA323" t="s">
        <v>313</v>
      </c>
      <c r="GB323">
        <v>2391.8960000000002</v>
      </c>
      <c r="GC323" t="s">
        <v>684</v>
      </c>
      <c r="GF323" t="s">
        <v>313</v>
      </c>
      <c r="GG323">
        <v>3269.1669999999999</v>
      </c>
      <c r="GH323" t="s">
        <v>328</v>
      </c>
      <c r="GK323" t="s">
        <v>313</v>
      </c>
      <c r="GL323">
        <v>3720.904</v>
      </c>
      <c r="GM323" t="s">
        <v>337</v>
      </c>
      <c r="GP323" t="s">
        <v>313</v>
      </c>
      <c r="GQ323">
        <v>3710.9839999999999</v>
      </c>
      <c r="GR323" t="s">
        <v>685</v>
      </c>
      <c r="GU323" t="s">
        <v>313</v>
      </c>
      <c r="GV323">
        <v>1003.189</v>
      </c>
      <c r="GW323" t="s">
        <v>313</v>
      </c>
      <c r="GZ323" t="s">
        <v>313</v>
      </c>
      <c r="HA323">
        <v>20155.062999999998</v>
      </c>
      <c r="HB323" t="s">
        <v>339</v>
      </c>
      <c r="HE323" t="s">
        <v>313</v>
      </c>
      <c r="HF323">
        <v>3012.817</v>
      </c>
      <c r="HG323" t="s">
        <v>328</v>
      </c>
      <c r="HJ323" t="s">
        <v>313</v>
      </c>
      <c r="HK323">
        <v>5084.0910000000003</v>
      </c>
      <c r="HL323" t="s">
        <v>328</v>
      </c>
      <c r="HO323" t="s">
        <v>313</v>
      </c>
      <c r="HP323">
        <v>471.91</v>
      </c>
      <c r="HQ323" t="s">
        <v>328</v>
      </c>
      <c r="HT323" t="s">
        <v>313</v>
      </c>
      <c r="HU323">
        <v>14499.766</v>
      </c>
      <c r="HV323" t="s">
        <v>340</v>
      </c>
      <c r="HY323" t="s">
        <v>313</v>
      </c>
      <c r="HZ323">
        <v>2846.5010000000002</v>
      </c>
      <c r="IA323" t="s">
        <v>723</v>
      </c>
      <c r="ID323" t="s">
        <v>313</v>
      </c>
      <c r="IE323">
        <v>3709.1190000000001</v>
      </c>
      <c r="IF323" t="s">
        <v>306</v>
      </c>
      <c r="II323" t="s">
        <v>313</v>
      </c>
      <c r="IJ323">
        <v>88.015000000000001</v>
      </c>
      <c r="IK323" t="s">
        <v>2332</v>
      </c>
      <c r="IN323" t="s">
        <v>313</v>
      </c>
    </row>
    <row r="324" spans="1:248">
      <c r="A324">
        <v>320</v>
      </c>
      <c r="B324" t="s">
        <v>2297</v>
      </c>
      <c r="C324" t="s">
        <v>2225</v>
      </c>
      <c r="D324" t="s">
        <v>2298</v>
      </c>
      <c r="E324" t="s">
        <v>2299</v>
      </c>
      <c r="F324" t="s">
        <v>2300</v>
      </c>
      <c r="G324" t="s">
        <v>2229</v>
      </c>
      <c r="H324" t="s">
        <v>2301</v>
      </c>
      <c r="I324" t="s">
        <v>1522</v>
      </c>
      <c r="J324" t="s">
        <v>313</v>
      </c>
      <c r="K324" t="s">
        <v>2201</v>
      </c>
      <c r="L324" t="s">
        <v>313</v>
      </c>
      <c r="M324">
        <v>322</v>
      </c>
      <c r="N324">
        <v>10578.767</v>
      </c>
      <c r="O324" t="s">
        <v>314</v>
      </c>
      <c r="R324" t="s">
        <v>313</v>
      </c>
      <c r="S324">
        <v>1834.76</v>
      </c>
      <c r="T324" t="s">
        <v>471</v>
      </c>
      <c r="W324" t="s">
        <v>313</v>
      </c>
      <c r="X324">
        <v>0</v>
      </c>
      <c r="Y324" t="s">
        <v>316</v>
      </c>
      <c r="Z324">
        <v>73.891000000000005</v>
      </c>
      <c r="AA324">
        <v>204551.25700000001</v>
      </c>
      <c r="AB324" t="s">
        <v>316</v>
      </c>
      <c r="AC324">
        <v>5755.7479999999996</v>
      </c>
      <c r="AD324" t="s">
        <v>317</v>
      </c>
      <c r="AG324" t="s">
        <v>313</v>
      </c>
      <c r="AH324">
        <v>3554.5169999999998</v>
      </c>
      <c r="AI324" t="s">
        <v>318</v>
      </c>
      <c r="AL324" t="s">
        <v>313</v>
      </c>
      <c r="AM324">
        <v>0</v>
      </c>
      <c r="AN324" t="s">
        <v>319</v>
      </c>
      <c r="AO324">
        <v>26.109000000000002</v>
      </c>
      <c r="AP324">
        <v>72275.335999999996</v>
      </c>
      <c r="AQ324" t="s">
        <v>319</v>
      </c>
      <c r="AR324">
        <v>2041.3330000000001</v>
      </c>
      <c r="AS324" t="s">
        <v>616</v>
      </c>
      <c r="AV324" t="s">
        <v>313</v>
      </c>
      <c r="AW324">
        <v>1087.154</v>
      </c>
      <c r="AX324" t="s">
        <v>306</v>
      </c>
      <c r="BA324" t="s">
        <v>313</v>
      </c>
      <c r="BB324">
        <v>0</v>
      </c>
      <c r="BC324" t="s">
        <v>322</v>
      </c>
      <c r="BD324">
        <v>1E-3</v>
      </c>
      <c r="BE324">
        <v>3.3620000000000001</v>
      </c>
      <c r="BF324" t="s">
        <v>322</v>
      </c>
      <c r="BG324">
        <v>153.47200000000001</v>
      </c>
      <c r="BH324" t="s">
        <v>730</v>
      </c>
      <c r="BK324" t="s">
        <v>313</v>
      </c>
      <c r="BL324">
        <v>1768.153</v>
      </c>
      <c r="BM324" t="s">
        <v>540</v>
      </c>
      <c r="BP324" t="s">
        <v>313</v>
      </c>
      <c r="BQ324">
        <v>4138.9799999999996</v>
      </c>
      <c r="BR324" t="s">
        <v>374</v>
      </c>
      <c r="BU324" t="s">
        <v>313</v>
      </c>
      <c r="BV324">
        <v>1152.306</v>
      </c>
      <c r="BW324" t="s">
        <v>541</v>
      </c>
      <c r="BZ324" t="s">
        <v>313</v>
      </c>
      <c r="CA324">
        <v>378.15199999999999</v>
      </c>
      <c r="CB324" t="s">
        <v>542</v>
      </c>
      <c r="CE324" t="s">
        <v>313</v>
      </c>
      <c r="CF324">
        <v>0</v>
      </c>
      <c r="CG324" t="s">
        <v>328</v>
      </c>
      <c r="CH324">
        <v>0.505</v>
      </c>
      <c r="CI324">
        <v>1397.617</v>
      </c>
      <c r="CJ324" t="s">
        <v>328</v>
      </c>
      <c r="CK324">
        <v>1415.453</v>
      </c>
      <c r="CL324" t="s">
        <v>328</v>
      </c>
      <c r="CO324" t="s">
        <v>313</v>
      </c>
      <c r="CP324">
        <v>444.77800000000002</v>
      </c>
      <c r="CQ324" t="s">
        <v>619</v>
      </c>
      <c r="CT324" t="s">
        <v>313</v>
      </c>
      <c r="CU324">
        <v>10.409000000000001</v>
      </c>
      <c r="CV324" t="s">
        <v>313</v>
      </c>
      <c r="CY324" t="s">
        <v>313</v>
      </c>
      <c r="CZ324">
        <v>3819.9609999999998</v>
      </c>
      <c r="DA324" t="s">
        <v>313</v>
      </c>
      <c r="DD324" t="s">
        <v>313</v>
      </c>
      <c r="DE324">
        <v>0</v>
      </c>
      <c r="DF324" t="s">
        <v>347</v>
      </c>
      <c r="DG324">
        <v>7.0000000000000001E-3</v>
      </c>
      <c r="DH324">
        <v>20.234999999999999</v>
      </c>
      <c r="DI324" t="s">
        <v>347</v>
      </c>
      <c r="DJ324">
        <v>4029.3760000000002</v>
      </c>
      <c r="DK324" t="s">
        <v>341</v>
      </c>
      <c r="DN324" t="s">
        <v>313</v>
      </c>
      <c r="DO324">
        <v>83.423000000000002</v>
      </c>
      <c r="DP324" t="s">
        <v>418</v>
      </c>
      <c r="DS324" t="s">
        <v>313</v>
      </c>
      <c r="DT324">
        <v>0</v>
      </c>
      <c r="DU324" t="s">
        <v>332</v>
      </c>
      <c r="DV324">
        <v>99.606999999999999</v>
      </c>
      <c r="DW324">
        <v>275739.103</v>
      </c>
      <c r="DX324" t="s">
        <v>332</v>
      </c>
      <c r="DY324">
        <v>2978.991</v>
      </c>
      <c r="DZ324" t="s">
        <v>328</v>
      </c>
      <c r="EC324" t="s">
        <v>313</v>
      </c>
      <c r="ED324">
        <v>5992.2039999999997</v>
      </c>
      <c r="EE324" t="s">
        <v>306</v>
      </c>
      <c r="EH324" t="s">
        <v>313</v>
      </c>
      <c r="EI324">
        <v>381.35</v>
      </c>
      <c r="EJ324" t="s">
        <v>333</v>
      </c>
      <c r="EM324" t="s">
        <v>313</v>
      </c>
      <c r="EN324">
        <v>0</v>
      </c>
      <c r="EO324" t="s">
        <v>494</v>
      </c>
      <c r="EP324">
        <v>95.29</v>
      </c>
      <c r="EQ324">
        <v>263789.14299999998</v>
      </c>
      <c r="ER324" t="s">
        <v>494</v>
      </c>
      <c r="ES324">
        <v>651.577</v>
      </c>
      <c r="ET324" t="s">
        <v>313</v>
      </c>
      <c r="EW324" t="s">
        <v>313</v>
      </c>
      <c r="EX324">
        <v>3724.8029999999999</v>
      </c>
      <c r="EY324" t="s">
        <v>313</v>
      </c>
      <c r="FB324" t="s">
        <v>313</v>
      </c>
      <c r="FC324">
        <v>3447.5410000000002</v>
      </c>
      <c r="FD324" t="s">
        <v>376</v>
      </c>
      <c r="FG324" t="s">
        <v>313</v>
      </c>
      <c r="FH324">
        <v>6290.3220000000001</v>
      </c>
      <c r="FI324" t="s">
        <v>328</v>
      </c>
      <c r="FL324" t="s">
        <v>313</v>
      </c>
      <c r="FM324">
        <v>1182.011</v>
      </c>
      <c r="FN324" t="s">
        <v>328</v>
      </c>
      <c r="FQ324" t="s">
        <v>313</v>
      </c>
      <c r="FR324">
        <v>4649.51</v>
      </c>
      <c r="FS324" t="s">
        <v>349</v>
      </c>
      <c r="FV324" t="s">
        <v>313</v>
      </c>
      <c r="FW324">
        <v>34.590000000000003</v>
      </c>
      <c r="FX324" t="s">
        <v>328</v>
      </c>
      <c r="GA324" t="s">
        <v>313</v>
      </c>
      <c r="GB324">
        <v>1942.4659999999999</v>
      </c>
      <c r="GC324" t="s">
        <v>529</v>
      </c>
      <c r="GF324" t="s">
        <v>313</v>
      </c>
      <c r="GG324">
        <v>3102.069</v>
      </c>
      <c r="GH324" t="s">
        <v>328</v>
      </c>
      <c r="GK324" t="s">
        <v>313</v>
      </c>
      <c r="GL324">
        <v>3533.2289999999998</v>
      </c>
      <c r="GM324" t="s">
        <v>337</v>
      </c>
      <c r="GP324" t="s">
        <v>313</v>
      </c>
      <c r="GQ324">
        <v>3587.3760000000002</v>
      </c>
      <c r="GR324" t="s">
        <v>685</v>
      </c>
      <c r="GU324" t="s">
        <v>313</v>
      </c>
      <c r="GV324">
        <v>0</v>
      </c>
      <c r="GW324" t="s">
        <v>313</v>
      </c>
      <c r="GX324">
        <v>3.0000000000000001E-3</v>
      </c>
      <c r="GY324">
        <v>8.7159999999999993</v>
      </c>
      <c r="GZ324" t="s">
        <v>313</v>
      </c>
      <c r="HA324">
        <v>18655.168000000001</v>
      </c>
      <c r="HB324" t="s">
        <v>339</v>
      </c>
      <c r="HE324" t="s">
        <v>313</v>
      </c>
      <c r="HF324">
        <v>2690.1210000000001</v>
      </c>
      <c r="HG324" t="s">
        <v>328</v>
      </c>
      <c r="HJ324" t="s">
        <v>313</v>
      </c>
      <c r="HK324">
        <v>3910.654</v>
      </c>
      <c r="HL324" t="s">
        <v>328</v>
      </c>
      <c r="HO324" t="s">
        <v>313</v>
      </c>
      <c r="HP324">
        <v>250.27500000000001</v>
      </c>
      <c r="HQ324" t="s">
        <v>328</v>
      </c>
      <c r="HT324" t="s">
        <v>313</v>
      </c>
      <c r="HU324">
        <v>15407.939</v>
      </c>
      <c r="HV324" t="s">
        <v>340</v>
      </c>
      <c r="HY324" t="s">
        <v>313</v>
      </c>
      <c r="HZ324">
        <v>3907.991</v>
      </c>
      <c r="IA324" t="s">
        <v>723</v>
      </c>
      <c r="ID324" t="s">
        <v>313</v>
      </c>
      <c r="IE324">
        <v>3530.2620000000002</v>
      </c>
      <c r="IF324" t="s">
        <v>306</v>
      </c>
      <c r="II324" t="s">
        <v>313</v>
      </c>
      <c r="IJ324">
        <v>0</v>
      </c>
      <c r="IK324" t="s">
        <v>2332</v>
      </c>
      <c r="IL324">
        <v>8.1820000000000004</v>
      </c>
      <c r="IM324">
        <v>22648.573</v>
      </c>
      <c r="IN324" t="s">
        <v>2332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8"/>
  <sheetViews>
    <sheetView workbookViewId="0"/>
  </sheetViews>
  <sheetFormatPr defaultRowHeight="15"/>
  <cols>
    <col min="2" max="2" width="36.28515625" customWidth="1"/>
    <col min="3" max="3" width="38" customWidth="1"/>
    <col min="4" max="4" width="40.140625" customWidth="1"/>
  </cols>
  <sheetData>
    <row r="1" spans="1:4">
      <c r="A1">
        <v>1</v>
      </c>
      <c r="B1" t="s">
        <v>1</v>
      </c>
    </row>
    <row r="2" spans="1:4">
      <c r="A2">
        <v>2</v>
      </c>
      <c r="B2" t="s">
        <v>65</v>
      </c>
      <c r="C2" t="str">
        <f>"=vlookup($a2,SiteRAWData,"&amp;A2&amp;",false)"</f>
        <v>=vlookup($a2,SiteRAWData,2,false)</v>
      </c>
      <c r="D2" t="str">
        <f>VLOOKUP($A2,SiteRAWData,2,FALSE)</f>
        <v>2</v>
      </c>
    </row>
    <row r="3" spans="1:4">
      <c r="A3">
        <v>3</v>
      </c>
      <c r="B3" t="s">
        <v>18</v>
      </c>
      <c r="C3" t="str">
        <f t="shared" ref="C3:C66" si="0">"=vlookup($a2,SiteRAWData,"&amp;A3&amp;",false)"</f>
        <v>=vlookup($a2,SiteRAWData,3,false)</v>
      </c>
      <c r="D3" t="str">
        <f>VLOOKUP($A2,SiteRAWData,3,FALSE)</f>
        <v>Childerditch Industrial Estate</v>
      </c>
    </row>
    <row r="4" spans="1:4">
      <c r="A4">
        <v>4</v>
      </c>
      <c r="B4" t="s">
        <v>66</v>
      </c>
      <c r="C4" t="str">
        <f t="shared" si="0"/>
        <v>=vlookup($a2,SiteRAWData,4,false)</v>
      </c>
      <c r="D4" t="str">
        <f>VLOOKUP($A2,SiteRAWData,4,FALSE)</f>
        <v>0.6</v>
      </c>
    </row>
    <row r="5" spans="1:4">
      <c r="A5">
        <v>5</v>
      </c>
      <c r="B5" t="s">
        <v>67</v>
      </c>
      <c r="C5" t="str">
        <f t="shared" si="0"/>
        <v>=vlookup($a2,SiteRAWData,5,false)</v>
      </c>
      <c r="D5" t="str">
        <f>VLOOKUP($A2,SiteRAWData,5,FALSE)</f>
        <v>560660</v>
      </c>
    </row>
    <row r="6" spans="1:4">
      <c r="A6">
        <v>6</v>
      </c>
      <c r="B6" t="s">
        <v>68</v>
      </c>
      <c r="C6" t="str">
        <f t="shared" si="0"/>
        <v>=vlookup($a2,SiteRAWData,6,false)</v>
      </c>
      <c r="D6" t="str">
        <f>VLOOKUP($A2,SiteRAWData,6,FALSE)</f>
        <v>189263</v>
      </c>
    </row>
    <row r="7" spans="1:4">
      <c r="A7">
        <v>7</v>
      </c>
      <c r="B7" t="s">
        <v>69</v>
      </c>
      <c r="C7" t="str">
        <f t="shared" si="0"/>
        <v>=vlookup($a2,SiteRAWData,7,false)</v>
      </c>
      <c r="D7" t="str">
        <f>VLOOKUP($A2,SiteRAWData,7,FALSE)</f>
        <v>Employment Site</v>
      </c>
    </row>
    <row r="8" spans="1:4">
      <c r="A8">
        <v>8</v>
      </c>
      <c r="B8" t="s">
        <v>70</v>
      </c>
      <c r="C8" t="str">
        <f t="shared" si="0"/>
        <v>=vlookup($a2,SiteRAWData,8,false)</v>
      </c>
      <c r="D8" t="str">
        <f>VLOOKUP($A2,SiteRAWData,8,FALSE)</f>
        <v>112B</v>
      </c>
    </row>
    <row r="9" spans="1:4">
      <c r="A9">
        <v>9</v>
      </c>
      <c r="B9" t="s">
        <v>71</v>
      </c>
      <c r="C9" t="str">
        <f t="shared" si="0"/>
        <v>=vlookup($a2,SiteRAWData,9,false)</v>
      </c>
      <c r="D9" t="str">
        <f>VLOOKUP($A2,SiteRAWData,9,FALSE)</f>
        <v/>
      </c>
    </row>
    <row r="10" spans="1:4">
      <c r="A10">
        <v>10</v>
      </c>
      <c r="B10" t="s">
        <v>72</v>
      </c>
      <c r="C10" t="str">
        <f t="shared" si="0"/>
        <v>=vlookup($a2,SiteRAWData,10,false)</v>
      </c>
      <c r="D10" t="str">
        <f>VLOOKUP($A2,SiteRAWData,10,FALSE)</f>
        <v/>
      </c>
    </row>
    <row r="11" spans="1:4">
      <c r="A11">
        <v>11</v>
      </c>
      <c r="B11" t="s">
        <v>73</v>
      </c>
      <c r="C11" t="str">
        <f t="shared" si="0"/>
        <v>=vlookup($a2,SiteRAWData,11,false)</v>
      </c>
      <c r="D11" t="str">
        <f>VLOOKUP($A2,SiteRAWData,11,FALSE)</f>
        <v>Y</v>
      </c>
    </row>
    <row r="12" spans="1:4">
      <c r="A12">
        <v>12</v>
      </c>
      <c r="B12" t="s">
        <v>74</v>
      </c>
      <c r="C12" t="str">
        <f t="shared" si="0"/>
        <v>=vlookup($a2,SiteRAWData,12,false)</v>
      </c>
      <c r="D12" t="str">
        <f>VLOOKUP($A2,SiteRAWData,12,FALSE)</f>
        <v>Y</v>
      </c>
    </row>
    <row r="13" spans="1:4">
      <c r="A13">
        <v>13</v>
      </c>
      <c r="B13" t="s">
        <v>75</v>
      </c>
      <c r="C13" t="str">
        <f t="shared" si="0"/>
        <v>=vlookup($a2,SiteRAWData,13,false)</v>
      </c>
      <c r="D13">
        <f>VLOOKUP($A2,SiteRAWData,13,FALSE)</f>
        <v>2</v>
      </c>
    </row>
    <row r="14" spans="1:4">
      <c r="A14">
        <v>14</v>
      </c>
      <c r="B14" t="s">
        <v>76</v>
      </c>
      <c r="C14" t="str">
        <f t="shared" si="0"/>
        <v>=vlookup($a2,SiteRAWData,14,false)</v>
      </c>
      <c r="D14">
        <f>VLOOKUP($A2,SiteRAWData,14,FALSE)</f>
        <v>3698.7539999999999</v>
      </c>
    </row>
    <row r="15" spans="1:4">
      <c r="A15">
        <v>15</v>
      </c>
      <c r="B15" t="s">
        <v>77</v>
      </c>
      <c r="C15" t="str">
        <f t="shared" si="0"/>
        <v>=vlookup($a2,SiteRAWData,15,false)</v>
      </c>
      <c r="D15" t="str">
        <f>VLOOKUP($A2,SiteRAWData,15,FALSE)</f>
        <v>GRADE1</v>
      </c>
    </row>
    <row r="16" spans="1:4">
      <c r="A16">
        <v>16</v>
      </c>
      <c r="B16" t="s">
        <v>78</v>
      </c>
      <c r="C16" t="str">
        <f t="shared" si="0"/>
        <v>=vlookup($a2,SiteRAWData,16,false)</v>
      </c>
      <c r="D16">
        <f>VLOOKUP($A2,SiteRAWData,16,FALSE)</f>
        <v>0</v>
      </c>
    </row>
    <row r="17" spans="1:4">
      <c r="A17">
        <v>17</v>
      </c>
      <c r="B17" t="s">
        <v>79</v>
      </c>
      <c r="C17" t="str">
        <f t="shared" si="0"/>
        <v>=vlookup($a2,SiteRAWData,17,false)</v>
      </c>
      <c r="D17">
        <f>VLOOKUP($A2,SiteRAWData,17,FALSE)</f>
        <v>0</v>
      </c>
    </row>
    <row r="18" spans="1:4">
      <c r="A18">
        <v>18</v>
      </c>
      <c r="B18" t="s">
        <v>80</v>
      </c>
      <c r="C18" t="str">
        <f t="shared" si="0"/>
        <v>=vlookup($a2,SiteRAWData,18,false)</v>
      </c>
      <c r="D18" t="str">
        <f>VLOOKUP($A2,SiteRAWData,18,FALSE)</f>
        <v/>
      </c>
    </row>
    <row r="19" spans="1:4">
      <c r="A19">
        <v>19</v>
      </c>
      <c r="B19" t="s">
        <v>81</v>
      </c>
      <c r="C19" t="str">
        <f t="shared" si="0"/>
        <v>=vlookup($a2,SiteRAWData,19,false)</v>
      </c>
      <c r="D19">
        <f>VLOOKUP($A2,SiteRAWData,19,FALSE)</f>
        <v>6819.8770000000004</v>
      </c>
    </row>
    <row r="20" spans="1:4">
      <c r="A20">
        <v>20</v>
      </c>
      <c r="B20" t="s">
        <v>82</v>
      </c>
      <c r="C20" t="str">
        <f t="shared" si="0"/>
        <v>=vlookup($a2,SiteRAWData,20,false)</v>
      </c>
      <c r="D20" t="str">
        <f>VLOOKUP($A2,SiteRAWData,20,FALSE)</f>
        <v>14</v>
      </c>
    </row>
    <row r="21" spans="1:4">
      <c r="A21">
        <v>21</v>
      </c>
      <c r="B21" t="s">
        <v>83</v>
      </c>
      <c r="C21" t="str">
        <f t="shared" si="0"/>
        <v>=vlookup($a2,SiteRAWData,21,false)</v>
      </c>
      <c r="D21">
        <f>VLOOKUP($A2,SiteRAWData,21,FALSE)</f>
        <v>0</v>
      </c>
    </row>
    <row r="22" spans="1:4">
      <c r="A22">
        <v>22</v>
      </c>
      <c r="B22" t="s">
        <v>84</v>
      </c>
      <c r="C22" t="str">
        <f t="shared" si="0"/>
        <v>=vlookup($a2,SiteRAWData,22,false)</v>
      </c>
      <c r="D22">
        <f>VLOOKUP($A2,SiteRAWData,22,FALSE)</f>
        <v>0</v>
      </c>
    </row>
    <row r="23" spans="1:4">
      <c r="A23">
        <v>23</v>
      </c>
      <c r="B23" t="s">
        <v>85</v>
      </c>
      <c r="C23" t="str">
        <f t="shared" si="0"/>
        <v>=vlookup($a2,SiteRAWData,23,false)</v>
      </c>
      <c r="D23" t="str">
        <f>VLOOKUP($A2,SiteRAWData,23,FALSE)</f>
        <v/>
      </c>
    </row>
    <row r="24" spans="1:4">
      <c r="A24">
        <v>24</v>
      </c>
      <c r="B24" t="s">
        <v>86</v>
      </c>
      <c r="C24" t="str">
        <f t="shared" si="0"/>
        <v>=vlookup($a2,SiteRAWData,24,false)</v>
      </c>
      <c r="D24">
        <f>VLOOKUP($A2,SiteRAWData,24,FALSE)</f>
        <v>0</v>
      </c>
    </row>
    <row r="25" spans="1:4">
      <c r="A25">
        <v>25</v>
      </c>
      <c r="B25" t="s">
        <v>87</v>
      </c>
      <c r="C25" t="str">
        <f t="shared" si="0"/>
        <v>=vlookup($a2,SiteRAWData,25,false)</v>
      </c>
      <c r="D25" t="str">
        <f>VLOOKUP($A2,SiteRAWData,25,FALSE)</f>
        <v>28</v>
      </c>
    </row>
    <row r="26" spans="1:4">
      <c r="A26">
        <v>26</v>
      </c>
      <c r="B26" t="s">
        <v>88</v>
      </c>
      <c r="C26" t="str">
        <f t="shared" si="0"/>
        <v>=vlookup($a2,SiteRAWData,26,false)</v>
      </c>
      <c r="D26">
        <f>VLOOKUP($A2,SiteRAWData,26,FALSE)</f>
        <v>100</v>
      </c>
    </row>
    <row r="27" spans="1:4">
      <c r="A27">
        <v>27</v>
      </c>
      <c r="B27" t="s">
        <v>89</v>
      </c>
      <c r="C27" t="str">
        <f t="shared" si="0"/>
        <v>=vlookup($a2,SiteRAWData,27,false)</v>
      </c>
      <c r="D27">
        <f>VLOOKUP($A2,SiteRAWData,27,FALSE)</f>
        <v>5974.5619999999999</v>
      </c>
    </row>
    <row r="28" spans="1:4">
      <c r="A28">
        <v>28</v>
      </c>
      <c r="B28" t="s">
        <v>90</v>
      </c>
      <c r="C28" t="str">
        <f t="shared" si="0"/>
        <v>=vlookup($a2,SiteRAWData,28,false)</v>
      </c>
      <c r="D28" t="str">
        <f>VLOOKUP($A2,SiteRAWData,28,FALSE)</f>
        <v>28</v>
      </c>
    </row>
    <row r="29" spans="1:4">
      <c r="A29">
        <v>29</v>
      </c>
      <c r="B29" t="s">
        <v>91</v>
      </c>
      <c r="C29" t="str">
        <f t="shared" si="0"/>
        <v>=vlookup($a2,SiteRAWData,29,false)</v>
      </c>
      <c r="D29">
        <f>VLOOKUP($A2,SiteRAWData,29,FALSE)</f>
        <v>2225.837</v>
      </c>
    </row>
    <row r="30" spans="1:4">
      <c r="A30">
        <v>30</v>
      </c>
      <c r="B30" t="s">
        <v>92</v>
      </c>
      <c r="C30" t="str">
        <f t="shared" si="0"/>
        <v>=vlookup($a2,SiteRAWData,30,false)</v>
      </c>
      <c r="D30" t="str">
        <f>VLOOKUP($A2,SiteRAWData,30,FALSE)</f>
        <v>46</v>
      </c>
    </row>
    <row r="31" spans="1:4">
      <c r="A31">
        <v>31</v>
      </c>
      <c r="B31" t="s">
        <v>93</v>
      </c>
      <c r="C31" t="str">
        <f t="shared" si="0"/>
        <v>=vlookup($a2,SiteRAWData,31,false)</v>
      </c>
      <c r="D31">
        <f>VLOOKUP($A2,SiteRAWData,31,FALSE)</f>
        <v>0</v>
      </c>
    </row>
    <row r="32" spans="1:4">
      <c r="A32">
        <v>32</v>
      </c>
      <c r="B32" t="s">
        <v>94</v>
      </c>
      <c r="C32" t="str">
        <f t="shared" si="0"/>
        <v>=vlookup($a2,SiteRAWData,32,false)</v>
      </c>
      <c r="D32">
        <f>VLOOKUP($A2,SiteRAWData,32,FALSE)</f>
        <v>0</v>
      </c>
    </row>
    <row r="33" spans="1:4">
      <c r="A33">
        <v>33</v>
      </c>
      <c r="B33" t="s">
        <v>95</v>
      </c>
      <c r="C33" t="str">
        <f t="shared" si="0"/>
        <v>=vlookup($a2,SiteRAWData,33,false)</v>
      </c>
      <c r="D33" t="str">
        <f>VLOOKUP($A2,SiteRAWData,33,FALSE)</f>
        <v/>
      </c>
    </row>
    <row r="34" spans="1:4">
      <c r="A34">
        <v>34</v>
      </c>
      <c r="B34" t="s">
        <v>96</v>
      </c>
      <c r="C34" t="str">
        <f t="shared" si="0"/>
        <v>=vlookup($a2,SiteRAWData,34,false)</v>
      </c>
      <c r="D34">
        <f>VLOOKUP($A2,SiteRAWData,34,FALSE)</f>
        <v>1419.319</v>
      </c>
    </row>
    <row r="35" spans="1:4">
      <c r="A35">
        <v>35</v>
      </c>
      <c r="B35" t="s">
        <v>97</v>
      </c>
      <c r="C35" t="str">
        <f t="shared" si="0"/>
        <v>=vlookup($a2,SiteRAWData,35,false)</v>
      </c>
      <c r="D35" t="str">
        <f>VLOOKUP($A2,SiteRAWData,35,FALSE)</f>
        <v>58</v>
      </c>
    </row>
    <row r="36" spans="1:4">
      <c r="A36">
        <v>36</v>
      </c>
      <c r="B36" t="s">
        <v>98</v>
      </c>
      <c r="C36" t="str">
        <f t="shared" si="0"/>
        <v>=vlookup($a2,SiteRAWData,36,false)</v>
      </c>
      <c r="D36">
        <f>VLOOKUP($A2,SiteRAWData,36,FALSE)</f>
        <v>0</v>
      </c>
    </row>
    <row r="37" spans="1:4">
      <c r="A37">
        <v>37</v>
      </c>
      <c r="B37" t="s">
        <v>99</v>
      </c>
      <c r="C37" t="str">
        <f t="shared" si="0"/>
        <v>=vlookup($a2,SiteRAWData,37,false)</v>
      </c>
      <c r="D37">
        <f>VLOOKUP($A2,SiteRAWData,37,FALSE)</f>
        <v>0</v>
      </c>
    </row>
    <row r="38" spans="1:4">
      <c r="A38">
        <v>38</v>
      </c>
      <c r="B38" t="s">
        <v>100</v>
      </c>
      <c r="C38" t="str">
        <f t="shared" si="0"/>
        <v>=vlookup($a2,SiteRAWData,38,false)</v>
      </c>
      <c r="D38" t="str">
        <f>VLOOKUP($A2,SiteRAWData,38,FALSE)</f>
        <v/>
      </c>
    </row>
    <row r="39" spans="1:4">
      <c r="A39">
        <v>39</v>
      </c>
      <c r="B39" t="s">
        <v>101</v>
      </c>
      <c r="C39" t="str">
        <f t="shared" si="0"/>
        <v>=vlookup($a2,SiteRAWData,39,false)</v>
      </c>
      <c r="D39">
        <f>VLOOKUP($A2,SiteRAWData,39,FALSE)</f>
        <v>2350.9540000000002</v>
      </c>
    </row>
    <row r="40" spans="1:4">
      <c r="A40">
        <v>40</v>
      </c>
      <c r="B40" t="s">
        <v>102</v>
      </c>
      <c r="C40" t="str">
        <f t="shared" si="0"/>
        <v>=vlookup($a2,SiteRAWData,40,false)</v>
      </c>
      <c r="D40" t="str">
        <f>VLOOKUP($A2,SiteRAWData,40,FALSE)</f>
        <v>80</v>
      </c>
    </row>
    <row r="41" spans="1:4">
      <c r="A41">
        <v>41</v>
      </c>
      <c r="B41" t="s">
        <v>103</v>
      </c>
      <c r="C41" t="str">
        <f t="shared" si="0"/>
        <v>=vlookup($a2,SiteRAWData,41,false)</v>
      </c>
      <c r="D41">
        <f>VLOOKUP($A2,SiteRAWData,41,FALSE)</f>
        <v>0</v>
      </c>
    </row>
    <row r="42" spans="1:4">
      <c r="A42">
        <v>42</v>
      </c>
      <c r="B42" t="s">
        <v>104</v>
      </c>
      <c r="C42" t="str">
        <f t="shared" si="0"/>
        <v>=vlookup($a2,SiteRAWData,42,false)</v>
      </c>
      <c r="D42">
        <f>VLOOKUP($A2,SiteRAWData,42,FALSE)</f>
        <v>0</v>
      </c>
    </row>
    <row r="43" spans="1:4">
      <c r="A43">
        <v>43</v>
      </c>
      <c r="B43" t="s">
        <v>105</v>
      </c>
      <c r="C43" t="str">
        <f t="shared" si="0"/>
        <v>=vlookup($a2,SiteRAWData,43,false)</v>
      </c>
      <c r="D43" t="str">
        <f>VLOOKUP($A2,SiteRAWData,43,FALSE)</f>
        <v/>
      </c>
    </row>
    <row r="44" spans="1:4">
      <c r="A44">
        <v>44</v>
      </c>
      <c r="B44" t="s">
        <v>106</v>
      </c>
      <c r="C44" t="str">
        <f t="shared" si="0"/>
        <v>=vlookup($a2,SiteRAWData,44,false)</v>
      </c>
      <c r="D44">
        <f>VLOOKUP($A2,SiteRAWData,44,FALSE)</f>
        <v>1490.6320000000001</v>
      </c>
    </row>
    <row r="45" spans="1:4">
      <c r="A45">
        <v>45</v>
      </c>
      <c r="B45" t="s">
        <v>107</v>
      </c>
      <c r="C45" t="str">
        <f t="shared" si="0"/>
        <v>=vlookup($a2,SiteRAWData,45,false)</v>
      </c>
      <c r="D45" t="str">
        <f>VLOOKUP($A2,SiteRAWData,45,FALSE)</f>
        <v>Havering AQMA</v>
      </c>
    </row>
    <row r="46" spans="1:4">
      <c r="A46">
        <v>46</v>
      </c>
      <c r="B46" t="s">
        <v>108</v>
      </c>
      <c r="C46" t="str">
        <f t="shared" si="0"/>
        <v>=vlookup($a2,SiteRAWData,46,false)</v>
      </c>
      <c r="D46">
        <f>VLOOKUP($A2,SiteRAWData,46,FALSE)</f>
        <v>0</v>
      </c>
    </row>
    <row r="47" spans="1:4">
      <c r="A47">
        <v>47</v>
      </c>
      <c r="B47" t="s">
        <v>109</v>
      </c>
      <c r="C47" t="str">
        <f t="shared" si="0"/>
        <v>=vlookup($a2,SiteRAWData,47,false)</v>
      </c>
      <c r="D47">
        <f>VLOOKUP($A2,SiteRAWData,47,FALSE)</f>
        <v>0</v>
      </c>
    </row>
    <row r="48" spans="1:4">
      <c r="A48">
        <v>48</v>
      </c>
      <c r="B48" t="s">
        <v>110</v>
      </c>
      <c r="C48" t="str">
        <f t="shared" si="0"/>
        <v>=vlookup($a2,SiteRAWData,48,false)</v>
      </c>
      <c r="D48" t="str">
        <f>VLOOKUP($A2,SiteRAWData,48,FALSE)</f>
        <v/>
      </c>
    </row>
    <row r="49" spans="1:4">
      <c r="A49">
        <v>49</v>
      </c>
      <c r="B49" t="s">
        <v>111</v>
      </c>
      <c r="C49" t="str">
        <f t="shared" si="0"/>
        <v>=vlookup($a2,SiteRAWData,49,false)</v>
      </c>
      <c r="D49">
        <f>VLOOKUP($A2,SiteRAWData,49,FALSE)</f>
        <v>687.47400000000005</v>
      </c>
    </row>
    <row r="50" spans="1:4">
      <c r="A50">
        <v>50</v>
      </c>
      <c r="B50" t="s">
        <v>112</v>
      </c>
      <c r="C50" t="str">
        <f t="shared" si="0"/>
        <v>=vlookup($a2,SiteRAWData,50,false)</v>
      </c>
      <c r="D50" t="str">
        <f>VLOOKUP($A2,SiteRAWData,50,FALSE)</f>
        <v>4</v>
      </c>
    </row>
    <row r="51" spans="1:4">
      <c r="A51">
        <v>51</v>
      </c>
      <c r="B51" t="s">
        <v>113</v>
      </c>
      <c r="C51" t="str">
        <f t="shared" si="0"/>
        <v>=vlookup($a2,SiteRAWData,51,false)</v>
      </c>
      <c r="D51">
        <f>VLOOKUP($A2,SiteRAWData,51,FALSE)</f>
        <v>0</v>
      </c>
    </row>
    <row r="52" spans="1:4">
      <c r="A52">
        <v>52</v>
      </c>
      <c r="B52" t="s">
        <v>114</v>
      </c>
      <c r="C52" t="str">
        <f t="shared" si="0"/>
        <v>=vlookup($a2,SiteRAWData,52,false)</v>
      </c>
      <c r="D52">
        <f>VLOOKUP($A2,SiteRAWData,52,FALSE)</f>
        <v>0</v>
      </c>
    </row>
    <row r="53" spans="1:4">
      <c r="A53">
        <v>53</v>
      </c>
      <c r="B53" t="s">
        <v>115</v>
      </c>
      <c r="C53" t="str">
        <f t="shared" si="0"/>
        <v>=vlookup($a2,SiteRAWData,53,false)</v>
      </c>
      <c r="D53" t="str">
        <f>VLOOKUP($A2,SiteRAWData,53,FALSE)</f>
        <v/>
      </c>
    </row>
    <row r="54" spans="1:4">
      <c r="A54">
        <v>54</v>
      </c>
      <c r="B54" t="s">
        <v>116</v>
      </c>
      <c r="C54" t="str">
        <f t="shared" si="0"/>
        <v>=vlookup($a2,SiteRAWData,54,false)</v>
      </c>
      <c r="D54">
        <f>VLOOKUP($A2,SiteRAWData,54,FALSE)</f>
        <v>553.45799999999997</v>
      </c>
    </row>
    <row r="55" spans="1:4">
      <c r="A55">
        <v>55</v>
      </c>
      <c r="B55" t="s">
        <v>117</v>
      </c>
      <c r="C55" t="str">
        <f t="shared" si="0"/>
        <v>=vlookup($a2,SiteRAWData,55,false)</v>
      </c>
      <c r="D55" t="str">
        <f>VLOOKUP($A2,SiteRAWData,55,FALSE)</f>
        <v>Ancient &amp; Semi-Natural Woodland</v>
      </c>
    </row>
    <row r="56" spans="1:4">
      <c r="A56">
        <v>56</v>
      </c>
      <c r="B56" t="s">
        <v>118</v>
      </c>
      <c r="C56" t="str">
        <f t="shared" si="0"/>
        <v>=vlookup($a2,SiteRAWData,56,false)</v>
      </c>
      <c r="D56">
        <f>VLOOKUP($A2,SiteRAWData,56,FALSE)</f>
        <v>0</v>
      </c>
    </row>
    <row r="57" spans="1:4">
      <c r="A57">
        <v>57</v>
      </c>
      <c r="B57" t="s">
        <v>119</v>
      </c>
      <c r="C57" t="str">
        <f t="shared" si="0"/>
        <v>=vlookup($a2,SiteRAWData,57,false)</v>
      </c>
      <c r="D57">
        <f>VLOOKUP($A2,SiteRAWData,57,FALSE)</f>
        <v>0</v>
      </c>
    </row>
    <row r="58" spans="1:4">
      <c r="A58">
        <v>58</v>
      </c>
      <c r="B58" t="s">
        <v>120</v>
      </c>
      <c r="C58" t="str">
        <f t="shared" si="0"/>
        <v>=vlookup($a2,SiteRAWData,58,false)</v>
      </c>
      <c r="D58" t="str">
        <f>VLOOKUP($A2,SiteRAWData,58,FALSE)</f>
        <v/>
      </c>
    </row>
    <row r="59" spans="1:4">
      <c r="A59">
        <v>59</v>
      </c>
      <c r="B59" t="s">
        <v>121</v>
      </c>
      <c r="C59" t="str">
        <f t="shared" si="0"/>
        <v>=vlookup($a2,SiteRAWData,59,false)</v>
      </c>
      <c r="D59">
        <f>VLOOKUP($A2,SiteRAWData,59,FALSE)</f>
        <v>1153.1110000000001</v>
      </c>
    </row>
    <row r="60" spans="1:4">
      <c r="A60">
        <v>60</v>
      </c>
      <c r="B60" t="s">
        <v>122</v>
      </c>
      <c r="C60" t="str">
        <f t="shared" si="0"/>
        <v>=vlookup($a2,SiteRAWData,60,false)</v>
      </c>
      <c r="D60" t="str">
        <f>VLOOKUP($A2,SiteRAWData,60,FALSE)</f>
        <v>Arterial Road</v>
      </c>
    </row>
    <row r="61" spans="1:4">
      <c r="A61">
        <v>61</v>
      </c>
      <c r="B61" t="s">
        <v>123</v>
      </c>
      <c r="C61" t="str">
        <f t="shared" si="0"/>
        <v>=vlookup($a2,SiteRAWData,61,false)</v>
      </c>
      <c r="D61">
        <f>VLOOKUP($A2,SiteRAWData,61,FALSE)</f>
        <v>0</v>
      </c>
    </row>
    <row r="62" spans="1:4">
      <c r="A62">
        <v>62</v>
      </c>
      <c r="B62" t="s">
        <v>124</v>
      </c>
      <c r="C62" t="str">
        <f t="shared" si="0"/>
        <v>=vlookup($a2,SiteRAWData,62,false)</v>
      </c>
      <c r="D62">
        <f>VLOOKUP($A2,SiteRAWData,62,FALSE)</f>
        <v>0</v>
      </c>
    </row>
    <row r="63" spans="1:4">
      <c r="A63">
        <v>63</v>
      </c>
      <c r="B63" t="s">
        <v>125</v>
      </c>
      <c r="C63" t="str">
        <f t="shared" si="0"/>
        <v>=vlookup($a2,SiteRAWData,63,false)</v>
      </c>
      <c r="D63" t="str">
        <f>VLOOKUP($A2,SiteRAWData,63,FALSE)</f>
        <v/>
      </c>
    </row>
    <row r="64" spans="1:4">
      <c r="A64">
        <v>64</v>
      </c>
      <c r="B64" t="s">
        <v>126</v>
      </c>
      <c r="C64" t="str">
        <f t="shared" si="0"/>
        <v>=vlookup($a2,SiteRAWData,64,false)</v>
      </c>
      <c r="D64">
        <f>VLOOKUP($A2,SiteRAWData,64,FALSE)</f>
        <v>1952.5260000000001</v>
      </c>
    </row>
    <row r="65" spans="1:4">
      <c r="A65">
        <v>65</v>
      </c>
      <c r="B65" t="s">
        <v>127</v>
      </c>
      <c r="C65" t="str">
        <f t="shared" si="0"/>
        <v>=vlookup($a2,SiteRAWData,65,false)</v>
      </c>
      <c r="D65" t="str">
        <f>VLOOKUP($A2,SiteRAWData,65,FALSE)</f>
        <v>West Horndon Railway Station Car Park</v>
      </c>
    </row>
    <row r="66" spans="1:4">
      <c r="A66">
        <v>66</v>
      </c>
      <c r="B66" t="s">
        <v>128</v>
      </c>
      <c r="C66" t="str">
        <f t="shared" si="0"/>
        <v>=vlookup($a2,SiteRAWData,66,false)</v>
      </c>
      <c r="D66">
        <f>VLOOKUP($A2,SiteRAWData,66,FALSE)</f>
        <v>0</v>
      </c>
    </row>
    <row r="67" spans="1:4">
      <c r="A67">
        <v>67</v>
      </c>
      <c r="B67" t="s">
        <v>129</v>
      </c>
      <c r="C67" t="str">
        <f t="shared" ref="C67:C130" si="1">"=vlookup($a2,SiteRAWData,"&amp;A67&amp;",false)"</f>
        <v>=vlookup($a2,SiteRAWData,67,false)</v>
      </c>
      <c r="D67">
        <f>VLOOKUP($A2,SiteRAWData,67,FALSE)</f>
        <v>0</v>
      </c>
    </row>
    <row r="68" spans="1:4">
      <c r="A68">
        <v>68</v>
      </c>
      <c r="B68" t="s">
        <v>130</v>
      </c>
      <c r="C68" t="str">
        <f t="shared" si="1"/>
        <v>=vlookup($a2,SiteRAWData,68,false)</v>
      </c>
      <c r="D68" t="str">
        <f>VLOOKUP($A2,SiteRAWData,68,FALSE)</f>
        <v/>
      </c>
    </row>
    <row r="69" spans="1:4">
      <c r="A69">
        <v>69</v>
      </c>
      <c r="B69" t="s">
        <v>131</v>
      </c>
      <c r="C69" t="str">
        <f t="shared" si="1"/>
        <v>=vlookup($a2,SiteRAWData,69,false)</v>
      </c>
      <c r="D69">
        <f>VLOOKUP($A2,SiteRAWData,69,FALSE)</f>
        <v>4304.3019999999997</v>
      </c>
    </row>
    <row r="70" spans="1:4">
      <c r="A70">
        <v>70</v>
      </c>
      <c r="B70" t="s">
        <v>132</v>
      </c>
      <c r="C70" t="str">
        <f t="shared" si="1"/>
        <v>=vlookup($a2,SiteRAWData,70,false)</v>
      </c>
      <c r="D70" t="str">
        <f>VLOOKUP($A2,SiteRAWData,70,FALSE)</f>
        <v>Magenta House, Coptfold Road, Brentwood</v>
      </c>
    </row>
    <row r="71" spans="1:4">
      <c r="A71">
        <v>71</v>
      </c>
      <c r="B71" t="s">
        <v>133</v>
      </c>
      <c r="C71" t="str">
        <f t="shared" si="1"/>
        <v>=vlookup($a2,SiteRAWData,71,false)</v>
      </c>
      <c r="D71">
        <f>VLOOKUP($A2,SiteRAWData,71,FALSE)</f>
        <v>0</v>
      </c>
    </row>
    <row r="72" spans="1:4">
      <c r="A72">
        <v>72</v>
      </c>
      <c r="B72" t="s">
        <v>134</v>
      </c>
      <c r="C72" t="str">
        <f t="shared" si="1"/>
        <v>=vlookup($a2,SiteRAWData,72,false)</v>
      </c>
      <c r="D72">
        <f>VLOOKUP($A2,SiteRAWData,72,FALSE)</f>
        <v>0</v>
      </c>
    </row>
    <row r="73" spans="1:4">
      <c r="A73">
        <v>73</v>
      </c>
      <c r="B73" t="s">
        <v>135</v>
      </c>
      <c r="C73" t="str">
        <f t="shared" si="1"/>
        <v>=vlookup($a2,SiteRAWData,73,false)</v>
      </c>
      <c r="D73" t="str">
        <f>VLOOKUP($A2,SiteRAWData,73,FALSE)</f>
        <v/>
      </c>
    </row>
    <row r="74" spans="1:4">
      <c r="A74">
        <v>74</v>
      </c>
      <c r="B74" t="s">
        <v>136</v>
      </c>
      <c r="C74" t="str">
        <f t="shared" si="1"/>
        <v>=vlookup($a2,SiteRAWData,74,false)</v>
      </c>
      <c r="D74">
        <f>VLOOKUP($A2,SiteRAWData,74,FALSE)</f>
        <v>2371.2310000000002</v>
      </c>
    </row>
    <row r="75" spans="1:4">
      <c r="A75">
        <v>75</v>
      </c>
      <c r="B75" t="s">
        <v>137</v>
      </c>
      <c r="C75" t="str">
        <f t="shared" si="1"/>
        <v>=vlookup($a2,SiteRAWData,75,false)</v>
      </c>
      <c r="D75" t="str">
        <f>VLOOKUP($A2,SiteRAWData,75,FALSE)</f>
        <v>TA Centre, Blenheim House and Chapel Clive Road</v>
      </c>
    </row>
    <row r="76" spans="1:4">
      <c r="A76">
        <v>76</v>
      </c>
      <c r="B76" t="s">
        <v>138</v>
      </c>
      <c r="C76" t="str">
        <f t="shared" si="1"/>
        <v>=vlookup($a2,SiteRAWData,76,false)</v>
      </c>
      <c r="D76">
        <f>VLOOKUP($A2,SiteRAWData,76,FALSE)</f>
        <v>0</v>
      </c>
    </row>
    <row r="77" spans="1:4">
      <c r="A77">
        <v>77</v>
      </c>
      <c r="B77" t="s">
        <v>139</v>
      </c>
      <c r="C77" t="str">
        <f t="shared" si="1"/>
        <v>=vlookup($a2,SiteRAWData,77,false)</v>
      </c>
      <c r="D77">
        <f>VLOOKUP($A2,SiteRAWData,77,FALSE)</f>
        <v>0</v>
      </c>
    </row>
    <row r="78" spans="1:4">
      <c r="A78">
        <v>78</v>
      </c>
      <c r="B78" t="s">
        <v>140</v>
      </c>
      <c r="C78" t="str">
        <f t="shared" si="1"/>
        <v>=vlookup($a2,SiteRAWData,78,false)</v>
      </c>
      <c r="D78" t="str">
        <f>VLOOKUP($A2,SiteRAWData,78,FALSE)</f>
        <v/>
      </c>
    </row>
    <row r="79" spans="1:4">
      <c r="A79">
        <v>79</v>
      </c>
      <c r="B79" t="s">
        <v>141</v>
      </c>
      <c r="C79" t="str">
        <f t="shared" si="1"/>
        <v>=vlookup($a2,SiteRAWData,79,false)</v>
      </c>
      <c r="D79">
        <f>VLOOKUP($A2,SiteRAWData,79,FALSE)</f>
        <v>1387.3209999999999</v>
      </c>
    </row>
    <row r="80" spans="1:4">
      <c r="A80">
        <v>80</v>
      </c>
      <c r="B80" t="s">
        <v>142</v>
      </c>
      <c r="C80" t="str">
        <f t="shared" si="1"/>
        <v>=vlookup($a2,SiteRAWData,80,false)</v>
      </c>
      <c r="D80" t="str">
        <f>VLOOKUP($A2,SiteRAWData,80,FALSE)</f>
        <v>Thorndon Park</v>
      </c>
    </row>
    <row r="81" spans="1:4">
      <c r="A81">
        <v>81</v>
      </c>
      <c r="B81" t="s">
        <v>143</v>
      </c>
      <c r="C81" t="str">
        <f t="shared" si="1"/>
        <v>=vlookup($a2,SiteRAWData,81,false)</v>
      </c>
      <c r="D81">
        <f>VLOOKUP($A2,SiteRAWData,81,FALSE)</f>
        <v>0</v>
      </c>
    </row>
    <row r="82" spans="1:4">
      <c r="A82">
        <v>82</v>
      </c>
      <c r="B82" t="s">
        <v>144</v>
      </c>
      <c r="C82" t="str">
        <f t="shared" si="1"/>
        <v>=vlookup($a2,SiteRAWData,82,false)</v>
      </c>
      <c r="D82">
        <f>VLOOKUP($A2,SiteRAWData,82,FALSE)</f>
        <v>0</v>
      </c>
    </row>
    <row r="83" spans="1:4">
      <c r="A83">
        <v>83</v>
      </c>
      <c r="B83" t="s">
        <v>145</v>
      </c>
      <c r="C83" t="str">
        <f t="shared" si="1"/>
        <v>=vlookup($a2,SiteRAWData,83,false)</v>
      </c>
      <c r="D83" t="str">
        <f>VLOOKUP($A2,SiteRAWData,83,FALSE)</f>
        <v/>
      </c>
    </row>
    <row r="84" spans="1:4">
      <c r="A84">
        <v>84</v>
      </c>
      <c r="B84" t="s">
        <v>146</v>
      </c>
      <c r="C84" t="str">
        <f t="shared" si="1"/>
        <v>=vlookup($a2,SiteRAWData,84,false)</v>
      </c>
      <c r="D84">
        <f>VLOOKUP($A2,SiteRAWData,84,FALSE)</f>
        <v>551.53399999999999</v>
      </c>
    </row>
    <row r="85" spans="1:4">
      <c r="A85">
        <v>85</v>
      </c>
      <c r="B85" t="s">
        <v>147</v>
      </c>
      <c r="C85" t="str">
        <f t="shared" si="1"/>
        <v>=vlookup($a2,SiteRAWData,85,false)</v>
      </c>
      <c r="D85" t="str">
        <f>VLOOKUP($A2,SiteRAWData,85,FALSE)</f>
        <v>0</v>
      </c>
    </row>
    <row r="86" spans="1:4">
      <c r="A86">
        <v>86</v>
      </c>
      <c r="B86" t="s">
        <v>148</v>
      </c>
      <c r="C86" t="str">
        <f t="shared" si="1"/>
        <v>=vlookup($a2,SiteRAWData,86,false)</v>
      </c>
      <c r="D86">
        <f>VLOOKUP($A2,SiteRAWData,86,FALSE)</f>
        <v>0</v>
      </c>
    </row>
    <row r="87" spans="1:4">
      <c r="A87">
        <v>87</v>
      </c>
      <c r="B87" t="s">
        <v>149</v>
      </c>
      <c r="C87" t="str">
        <f t="shared" si="1"/>
        <v>=vlookup($a2,SiteRAWData,87,false)</v>
      </c>
      <c r="D87">
        <f>VLOOKUP($A2,SiteRAWData,87,FALSE)</f>
        <v>0</v>
      </c>
    </row>
    <row r="88" spans="1:4">
      <c r="A88">
        <v>88</v>
      </c>
      <c r="B88" t="s">
        <v>150</v>
      </c>
      <c r="C88" t="str">
        <f t="shared" si="1"/>
        <v>=vlookup($a2,SiteRAWData,88,false)</v>
      </c>
      <c r="D88" t="str">
        <f>VLOOKUP($A2,SiteRAWData,88,FALSE)</f>
        <v/>
      </c>
    </row>
    <row r="89" spans="1:4">
      <c r="A89">
        <v>89</v>
      </c>
      <c r="B89" t="s">
        <v>151</v>
      </c>
      <c r="C89" t="str">
        <f t="shared" si="1"/>
        <v>=vlookup($a2,SiteRAWData,89,false)</v>
      </c>
      <c r="D89">
        <f>VLOOKUP($A2,SiteRAWData,89,FALSE)</f>
        <v>3609.4879999999998</v>
      </c>
    </row>
    <row r="90" spans="1:4">
      <c r="A90">
        <v>90</v>
      </c>
      <c r="B90" t="s">
        <v>152</v>
      </c>
      <c r="C90" t="str">
        <f t="shared" si="1"/>
        <v>=vlookup($a2,SiteRAWData,90,false)</v>
      </c>
      <c r="D90" t="str">
        <f>VLOOKUP($A2,SiteRAWData,90,FALSE)</f>
        <v>0</v>
      </c>
    </row>
    <row r="91" spans="1:4">
      <c r="A91">
        <v>91</v>
      </c>
      <c r="B91" t="s">
        <v>153</v>
      </c>
      <c r="C91" t="str">
        <f t="shared" si="1"/>
        <v>=vlookup($a2,SiteRAWData,91,false)</v>
      </c>
      <c r="D91">
        <f>VLOOKUP($A2,SiteRAWData,91,FALSE)</f>
        <v>0</v>
      </c>
    </row>
    <row r="92" spans="1:4">
      <c r="A92">
        <v>92</v>
      </c>
      <c r="B92" t="s">
        <v>154</v>
      </c>
      <c r="C92" t="str">
        <f t="shared" si="1"/>
        <v>=vlookup($a2,SiteRAWData,92,false)</v>
      </c>
      <c r="D92">
        <f>VLOOKUP($A2,SiteRAWData,92,FALSE)</f>
        <v>0</v>
      </c>
    </row>
    <row r="93" spans="1:4">
      <c r="A93">
        <v>93</v>
      </c>
      <c r="B93" t="s">
        <v>155</v>
      </c>
      <c r="C93" t="str">
        <f t="shared" si="1"/>
        <v>=vlookup($a2,SiteRAWData,93,false)</v>
      </c>
      <c r="D93" t="str">
        <f>VLOOKUP($A2,SiteRAWData,93,FALSE)</f>
        <v/>
      </c>
    </row>
    <row r="94" spans="1:4">
      <c r="A94">
        <v>94</v>
      </c>
      <c r="B94" t="s">
        <v>156</v>
      </c>
      <c r="C94" t="str">
        <f t="shared" si="1"/>
        <v>=vlookup($a2,SiteRAWData,94,false)</v>
      </c>
      <c r="D94">
        <f>VLOOKUP($A2,SiteRAWData,94,FALSE)</f>
        <v>1941.693</v>
      </c>
    </row>
    <row r="95" spans="1:4">
      <c r="A95">
        <v>95</v>
      </c>
      <c r="B95" t="s">
        <v>157</v>
      </c>
      <c r="C95" t="str">
        <f t="shared" si="1"/>
        <v>=vlookup($a2,SiteRAWData,95,false)</v>
      </c>
      <c r="D95" t="str">
        <f>VLOOKUP($A2,SiteRAWData,95,FALSE)</f>
        <v>West Horndon Primary School</v>
      </c>
    </row>
    <row r="96" spans="1:4">
      <c r="A96">
        <v>96</v>
      </c>
      <c r="B96" t="s">
        <v>158</v>
      </c>
      <c r="C96" t="str">
        <f t="shared" si="1"/>
        <v>=vlookup($a2,SiteRAWData,96,false)</v>
      </c>
      <c r="D96">
        <f>VLOOKUP($A2,SiteRAWData,96,FALSE)</f>
        <v>0</v>
      </c>
    </row>
    <row r="97" spans="1:4">
      <c r="A97">
        <v>97</v>
      </c>
      <c r="B97" t="s">
        <v>159</v>
      </c>
      <c r="C97" t="str">
        <f t="shared" si="1"/>
        <v>=vlookup($a2,SiteRAWData,97,false)</v>
      </c>
      <c r="D97">
        <f>VLOOKUP($A2,SiteRAWData,97,FALSE)</f>
        <v>0</v>
      </c>
    </row>
    <row r="98" spans="1:4">
      <c r="A98">
        <v>98</v>
      </c>
      <c r="B98" t="s">
        <v>160</v>
      </c>
      <c r="C98" t="str">
        <f t="shared" si="1"/>
        <v>=vlookup($a2,SiteRAWData,98,false)</v>
      </c>
      <c r="D98" t="str">
        <f>VLOOKUP($A2,SiteRAWData,98,FALSE)</f>
        <v/>
      </c>
    </row>
    <row r="99" spans="1:4">
      <c r="A99">
        <v>99</v>
      </c>
      <c r="B99" t="s">
        <v>161</v>
      </c>
      <c r="C99" t="str">
        <f t="shared" si="1"/>
        <v>=vlookup($a2,SiteRAWData,99,false)</v>
      </c>
      <c r="D99">
        <f>VLOOKUP($A2,SiteRAWData,99,FALSE)</f>
        <v>65.412000000000006</v>
      </c>
    </row>
    <row r="100" spans="1:4">
      <c r="A100">
        <v>100</v>
      </c>
      <c r="B100" t="s">
        <v>162</v>
      </c>
      <c r="C100" t="str">
        <f t="shared" si="1"/>
        <v>=vlookup($a2,SiteRAWData,100,false)</v>
      </c>
      <c r="D100" t="str">
        <f>VLOOKUP($A2,SiteRAWData,100,FALSE)</f>
        <v/>
      </c>
    </row>
    <row r="101" spans="1:4">
      <c r="A101">
        <v>101</v>
      </c>
      <c r="B101" t="s">
        <v>163</v>
      </c>
      <c r="C101" t="str">
        <f t="shared" si="1"/>
        <v>=vlookup($a2,SiteRAWData,101,false)</v>
      </c>
      <c r="D101">
        <f>VLOOKUP($A2,SiteRAWData,101,FALSE)</f>
        <v>0</v>
      </c>
    </row>
    <row r="102" spans="1:4">
      <c r="A102">
        <v>102</v>
      </c>
      <c r="B102" t="s">
        <v>164</v>
      </c>
      <c r="C102" t="str">
        <f t="shared" si="1"/>
        <v>=vlookup($a2,SiteRAWData,102,false)</v>
      </c>
      <c r="D102">
        <f>VLOOKUP($A2,SiteRAWData,102,FALSE)</f>
        <v>0</v>
      </c>
    </row>
    <row r="103" spans="1:4">
      <c r="A103">
        <v>103</v>
      </c>
      <c r="B103" t="s">
        <v>165</v>
      </c>
      <c r="C103" t="str">
        <f t="shared" si="1"/>
        <v>=vlookup($a2,SiteRAWData,103,false)</v>
      </c>
      <c r="D103" t="str">
        <f>VLOOKUP($A2,SiteRAWData,103,FALSE)</f>
        <v/>
      </c>
    </row>
    <row r="104" spans="1:4">
      <c r="A104">
        <v>104</v>
      </c>
      <c r="B104" t="s">
        <v>166</v>
      </c>
      <c r="C104" t="str">
        <f t="shared" si="1"/>
        <v>=vlookup($a2,SiteRAWData,104,false)</v>
      </c>
      <c r="D104">
        <f>VLOOKUP($A2,SiteRAWData,104,FALSE)</f>
        <v>2158.17</v>
      </c>
    </row>
    <row r="105" spans="1:4">
      <c r="A105">
        <v>105</v>
      </c>
      <c r="B105" t="s">
        <v>167</v>
      </c>
      <c r="C105" t="str">
        <f t="shared" si="1"/>
        <v>=vlookup($a2,SiteRAWData,105,false)</v>
      </c>
      <c r="D105" t="str">
        <f>VLOOKUP($A2,SiteRAWData,105,FALSE)</f>
        <v/>
      </c>
    </row>
    <row r="106" spans="1:4">
      <c r="A106">
        <v>106</v>
      </c>
      <c r="B106" t="s">
        <v>168</v>
      </c>
      <c r="C106" t="str">
        <f t="shared" si="1"/>
        <v>=vlookup($a2,SiteRAWData,106,false)</v>
      </c>
      <c r="D106">
        <f>VLOOKUP($A2,SiteRAWData,106,FALSE)</f>
        <v>0</v>
      </c>
    </row>
    <row r="107" spans="1:4">
      <c r="A107">
        <v>107</v>
      </c>
      <c r="B107" t="s">
        <v>169</v>
      </c>
      <c r="C107" t="str">
        <f t="shared" si="1"/>
        <v>=vlookup($a2,SiteRAWData,107,false)</v>
      </c>
      <c r="D107">
        <f>VLOOKUP($A2,SiteRAWData,107,FALSE)</f>
        <v>0</v>
      </c>
    </row>
    <row r="108" spans="1:4">
      <c r="A108">
        <v>108</v>
      </c>
      <c r="B108" t="s">
        <v>170</v>
      </c>
      <c r="C108" t="str">
        <f t="shared" si="1"/>
        <v>=vlookup($a2,SiteRAWData,108,false)</v>
      </c>
      <c r="D108" t="str">
        <f>VLOOKUP($A2,SiteRAWData,108,FALSE)</f>
        <v/>
      </c>
    </row>
    <row r="109" spans="1:4">
      <c r="A109">
        <v>109</v>
      </c>
      <c r="B109" t="s">
        <v>171</v>
      </c>
      <c r="C109" t="str">
        <f t="shared" si="1"/>
        <v>=vlookup($a2,SiteRAWData,109,false)</v>
      </c>
      <c r="D109">
        <f>VLOOKUP($A2,SiteRAWData,109,FALSE)</f>
        <v>654.79100000000005</v>
      </c>
    </row>
    <row r="110" spans="1:4">
      <c r="A110">
        <v>110</v>
      </c>
      <c r="B110" t="s">
        <v>172</v>
      </c>
      <c r="C110" t="str">
        <f t="shared" si="1"/>
        <v>=vlookup($a2,SiteRAWData,110,false)</v>
      </c>
      <c r="D110" t="str">
        <f>VLOOKUP($A2,SiteRAWData,110,FALSE)</f>
        <v>Entry Level Stewardship</v>
      </c>
    </row>
    <row r="111" spans="1:4">
      <c r="A111">
        <v>111</v>
      </c>
      <c r="B111" t="s">
        <v>173</v>
      </c>
      <c r="C111" t="str">
        <f t="shared" si="1"/>
        <v>=vlookup($a2,SiteRAWData,111,false)</v>
      </c>
      <c r="D111">
        <f>VLOOKUP($A2,SiteRAWData,111,FALSE)</f>
        <v>0</v>
      </c>
    </row>
    <row r="112" spans="1:4">
      <c r="A112">
        <v>112</v>
      </c>
      <c r="B112" t="s">
        <v>174</v>
      </c>
      <c r="C112" t="str">
        <f t="shared" si="1"/>
        <v>=vlookup($a2,SiteRAWData,112,false)</v>
      </c>
      <c r="D112">
        <f>VLOOKUP($A2,SiteRAWData,112,FALSE)</f>
        <v>0</v>
      </c>
    </row>
    <row r="113" spans="1:4">
      <c r="A113">
        <v>113</v>
      </c>
      <c r="B113" t="s">
        <v>175</v>
      </c>
      <c r="C113" t="str">
        <f t="shared" si="1"/>
        <v>=vlookup($a2,SiteRAWData,113,false)</v>
      </c>
      <c r="D113" t="str">
        <f>VLOOKUP($A2,SiteRAWData,113,FALSE)</f>
        <v/>
      </c>
    </row>
    <row r="114" spans="1:4">
      <c r="A114">
        <v>114</v>
      </c>
      <c r="B114" t="s">
        <v>176</v>
      </c>
      <c r="C114" t="str">
        <f t="shared" si="1"/>
        <v>=vlookup($a2,SiteRAWData,114,false)</v>
      </c>
      <c r="D114">
        <f>VLOOKUP($A2,SiteRAWData,114,FALSE)</f>
        <v>4431.9579999999996</v>
      </c>
    </row>
    <row r="115" spans="1:4">
      <c r="A115">
        <v>115</v>
      </c>
      <c r="B115" t="s">
        <v>177</v>
      </c>
      <c r="C115" t="str">
        <f t="shared" si="1"/>
        <v>=vlookup($a2,SiteRAWData,115,false)</v>
      </c>
      <c r="D115" t="str">
        <f>VLOOKUP($A2,SiteRAWData,115,FALSE)</f>
        <v>1</v>
      </c>
    </row>
    <row r="116" spans="1:4">
      <c r="A116">
        <v>116</v>
      </c>
      <c r="B116" t="s">
        <v>178</v>
      </c>
      <c r="C116" t="str">
        <f t="shared" si="1"/>
        <v>=vlookup($a2,SiteRAWData,116,false)</v>
      </c>
      <c r="D116">
        <f>VLOOKUP($A2,SiteRAWData,116,FALSE)</f>
        <v>0</v>
      </c>
    </row>
    <row r="117" spans="1:4">
      <c r="A117">
        <v>117</v>
      </c>
      <c r="B117" t="s">
        <v>179</v>
      </c>
      <c r="C117" t="str">
        <f t="shared" si="1"/>
        <v>=vlookup($a2,SiteRAWData,117,false)</v>
      </c>
      <c r="D117">
        <f>VLOOKUP($A2,SiteRAWData,117,FALSE)</f>
        <v>0</v>
      </c>
    </row>
    <row r="118" spans="1:4">
      <c r="A118">
        <v>118</v>
      </c>
      <c r="B118" t="s">
        <v>180</v>
      </c>
      <c r="C118" t="str">
        <f t="shared" si="1"/>
        <v>=vlookup($a2,SiteRAWData,118,false)</v>
      </c>
      <c r="D118" t="str">
        <f>VLOOKUP($A2,SiteRAWData,118,FALSE)</f>
        <v/>
      </c>
    </row>
    <row r="119" spans="1:4">
      <c r="A119">
        <v>119</v>
      </c>
      <c r="B119" t="s">
        <v>181</v>
      </c>
      <c r="C119" t="str">
        <f t="shared" si="1"/>
        <v>=vlookup($a2,SiteRAWData,119,false)</v>
      </c>
      <c r="D119">
        <f>VLOOKUP($A2,SiteRAWData,119,FALSE)</f>
        <v>515.05700000000002</v>
      </c>
    </row>
    <row r="120" spans="1:4">
      <c r="A120">
        <v>120</v>
      </c>
      <c r="B120" t="s">
        <v>182</v>
      </c>
      <c r="C120" t="str">
        <f t="shared" si="1"/>
        <v>=vlookup($a2,SiteRAWData,120,false)</v>
      </c>
      <c r="D120" t="str">
        <f>VLOOKUP($A2,SiteRAWData,120,FALSE)</f>
        <v>10</v>
      </c>
    </row>
    <row r="121" spans="1:4">
      <c r="A121">
        <v>121</v>
      </c>
      <c r="B121" t="s">
        <v>183</v>
      </c>
      <c r="C121" t="str">
        <f t="shared" si="1"/>
        <v>=vlookup($a2,SiteRAWData,121,false)</v>
      </c>
      <c r="D121">
        <f>VLOOKUP($A2,SiteRAWData,121,FALSE)</f>
        <v>0</v>
      </c>
    </row>
    <row r="122" spans="1:4">
      <c r="A122">
        <v>122</v>
      </c>
      <c r="B122" t="s">
        <v>184</v>
      </c>
      <c r="C122" t="str">
        <f t="shared" si="1"/>
        <v>=vlookup($a2,SiteRAWData,122,false)</v>
      </c>
      <c r="D122">
        <f>VLOOKUP($A2,SiteRAWData,122,FALSE)</f>
        <v>0</v>
      </c>
    </row>
    <row r="123" spans="1:4">
      <c r="A123">
        <v>123</v>
      </c>
      <c r="B123" t="s">
        <v>185</v>
      </c>
      <c r="C123" t="str">
        <f t="shared" si="1"/>
        <v>=vlookup($a2,SiteRAWData,123,false)</v>
      </c>
      <c r="D123" t="str">
        <f>VLOOKUP($A2,SiteRAWData,123,FALSE)</f>
        <v/>
      </c>
    </row>
    <row r="124" spans="1:4">
      <c r="A124">
        <v>124</v>
      </c>
      <c r="B124" t="s">
        <v>186</v>
      </c>
      <c r="C124" t="str">
        <f t="shared" si="1"/>
        <v>=vlookup($a2,SiteRAWData,124,false)</v>
      </c>
      <c r="D124">
        <f>VLOOKUP($A2,SiteRAWData,124,FALSE)</f>
        <v>0</v>
      </c>
    </row>
    <row r="125" spans="1:4">
      <c r="A125">
        <v>125</v>
      </c>
      <c r="B125" t="s">
        <v>187</v>
      </c>
      <c r="C125" t="str">
        <f t="shared" si="1"/>
        <v>=vlookup($a2,SiteRAWData,125,false)</v>
      </c>
      <c r="D125" t="str">
        <f>VLOOKUP($A2,SiteRAWData,125,FALSE)</f>
        <v>Brentwood District (B)</v>
      </c>
    </row>
    <row r="126" spans="1:4">
      <c r="A126">
        <v>126</v>
      </c>
      <c r="B126" t="s">
        <v>188</v>
      </c>
      <c r="C126" t="str">
        <f t="shared" si="1"/>
        <v>=vlookup($a2,SiteRAWData,126,false)</v>
      </c>
      <c r="D126">
        <f>VLOOKUP($A2,SiteRAWData,126,FALSE)</f>
        <v>100</v>
      </c>
    </row>
    <row r="127" spans="1:4">
      <c r="A127">
        <v>127</v>
      </c>
      <c r="B127" t="s">
        <v>189</v>
      </c>
      <c r="C127" t="str">
        <f t="shared" si="1"/>
        <v>=vlookup($a2,SiteRAWData,127,false)</v>
      </c>
      <c r="D127">
        <f>VLOOKUP($A2,SiteRAWData,127,FALSE)</f>
        <v>5974.5619999999999</v>
      </c>
    </row>
    <row r="128" spans="1:4">
      <c r="A128">
        <v>128</v>
      </c>
      <c r="B128" t="s">
        <v>190</v>
      </c>
      <c r="C128" t="str">
        <f t="shared" si="1"/>
        <v>=vlookup($a2,SiteRAWData,128,false)</v>
      </c>
      <c r="D128" t="str">
        <f>VLOOKUP($A2,SiteRAWData,128,FALSE)</f>
        <v>Brentwood District (B)</v>
      </c>
    </row>
    <row r="129" spans="1:4">
      <c r="A129">
        <v>129</v>
      </c>
      <c r="B129" t="s">
        <v>191</v>
      </c>
      <c r="C129" t="str">
        <f t="shared" si="1"/>
        <v>=vlookup($a2,SiteRAWData,129,false)</v>
      </c>
      <c r="D129">
        <f>VLOOKUP($A2,SiteRAWData,129,FALSE)</f>
        <v>2255.721</v>
      </c>
    </row>
    <row r="130" spans="1:4">
      <c r="A130">
        <v>130</v>
      </c>
      <c r="B130" t="s">
        <v>192</v>
      </c>
      <c r="C130" t="str">
        <f t="shared" si="1"/>
        <v>=vlookup($a2,SiteRAWData,130,false)</v>
      </c>
      <c r="D130" t="str">
        <f>VLOOKUP($A2,SiteRAWData,130,FALSE)</f>
        <v>0</v>
      </c>
    </row>
    <row r="131" spans="1:4">
      <c r="A131">
        <v>131</v>
      </c>
      <c r="B131" t="s">
        <v>193</v>
      </c>
      <c r="C131" t="str">
        <f t="shared" ref="C131:C194" si="2">"=vlookup($a2,SiteRAWData,"&amp;A131&amp;",false)"</f>
        <v>=vlookup($a2,SiteRAWData,131,false)</v>
      </c>
      <c r="D131">
        <f>VLOOKUP($A2,SiteRAWData,131,FALSE)</f>
        <v>0</v>
      </c>
    </row>
    <row r="132" spans="1:4">
      <c r="A132">
        <v>132</v>
      </c>
      <c r="B132" t="s">
        <v>194</v>
      </c>
      <c r="C132" t="str">
        <f t="shared" si="2"/>
        <v>=vlookup($a2,SiteRAWData,132,false)</v>
      </c>
      <c r="D132">
        <f>VLOOKUP($A2,SiteRAWData,132,FALSE)</f>
        <v>0</v>
      </c>
    </row>
    <row r="133" spans="1:4">
      <c r="A133">
        <v>133</v>
      </c>
      <c r="B133" t="s">
        <v>195</v>
      </c>
      <c r="C133" t="str">
        <f t="shared" si="2"/>
        <v>=vlookup($a2,SiteRAWData,133,false)</v>
      </c>
      <c r="D133" t="str">
        <f>VLOOKUP($A2,SiteRAWData,133,FALSE)</f>
        <v/>
      </c>
    </row>
    <row r="134" spans="1:4">
      <c r="A134">
        <v>134</v>
      </c>
      <c r="B134" t="s">
        <v>196</v>
      </c>
      <c r="C134" t="str">
        <f t="shared" si="2"/>
        <v>=vlookup($a2,SiteRAWData,134,false)</v>
      </c>
      <c r="D134">
        <f>VLOOKUP($A2,SiteRAWData,134,FALSE)</f>
        <v>446.84699999999998</v>
      </c>
    </row>
    <row r="135" spans="1:4">
      <c r="A135">
        <v>135</v>
      </c>
      <c r="B135" t="s">
        <v>197</v>
      </c>
      <c r="C135" t="str">
        <f t="shared" si="2"/>
        <v>=vlookup($a2,SiteRAWData,135,false)</v>
      </c>
      <c r="D135" t="str">
        <f>VLOOKUP($A2,SiteRAWData,135,FALSE)</f>
        <v>1</v>
      </c>
    </row>
    <row r="136" spans="1:4">
      <c r="A136">
        <v>136</v>
      </c>
      <c r="B136" t="s">
        <v>198</v>
      </c>
      <c r="C136" t="str">
        <f t="shared" si="2"/>
        <v>=vlookup($a2,SiteRAWData,136,false)</v>
      </c>
      <c r="D136">
        <f>VLOOKUP($A2,SiteRAWData,136,FALSE)</f>
        <v>0</v>
      </c>
    </row>
    <row r="137" spans="1:4">
      <c r="A137">
        <v>137</v>
      </c>
      <c r="B137" t="s">
        <v>199</v>
      </c>
      <c r="C137" t="str">
        <f t="shared" si="2"/>
        <v>=vlookup($a2,SiteRAWData,137,false)</v>
      </c>
      <c r="D137">
        <f>VLOOKUP($A2,SiteRAWData,137,FALSE)</f>
        <v>0</v>
      </c>
    </row>
    <row r="138" spans="1:4">
      <c r="A138">
        <v>138</v>
      </c>
      <c r="B138" t="s">
        <v>200</v>
      </c>
      <c r="C138" t="str">
        <f t="shared" si="2"/>
        <v>=vlookup($a2,SiteRAWData,138,false)</v>
      </c>
      <c r="D138" t="str">
        <f>VLOOKUP($A2,SiteRAWData,138,FALSE)</f>
        <v/>
      </c>
    </row>
    <row r="139" spans="1:4">
      <c r="A139">
        <v>139</v>
      </c>
      <c r="B139" t="s">
        <v>201</v>
      </c>
      <c r="C139" t="str">
        <f t="shared" si="2"/>
        <v>=vlookup($a2,SiteRAWData,139,false)</v>
      </c>
      <c r="D139">
        <f>VLOOKUP($A2,SiteRAWData,139,FALSE)</f>
        <v>614.74800000000005</v>
      </c>
    </row>
    <row r="140" spans="1:4">
      <c r="A140">
        <v>140</v>
      </c>
      <c r="B140" t="s">
        <v>202</v>
      </c>
      <c r="C140" t="str">
        <f t="shared" si="2"/>
        <v>=vlookup($a2,SiteRAWData,140,false)</v>
      </c>
      <c r="D140" t="str">
        <f>VLOOKUP($A2,SiteRAWData,140,FALSE)</f>
        <v>I</v>
      </c>
    </row>
    <row r="141" spans="1:4">
      <c r="A141">
        <v>141</v>
      </c>
      <c r="B141" t="s">
        <v>203</v>
      </c>
      <c r="C141" t="str">
        <f t="shared" si="2"/>
        <v>=vlookup($a2,SiteRAWData,141,false)</v>
      </c>
      <c r="D141">
        <f>VLOOKUP($A2,SiteRAWData,141,FALSE)</f>
        <v>0</v>
      </c>
    </row>
    <row r="142" spans="1:4">
      <c r="A142">
        <v>142</v>
      </c>
      <c r="B142" t="s">
        <v>204</v>
      </c>
      <c r="C142" t="str">
        <f t="shared" si="2"/>
        <v>=vlookup($a2,SiteRAWData,142,false)</v>
      </c>
      <c r="D142">
        <f>VLOOKUP($A2,SiteRAWData,142,FALSE)</f>
        <v>0</v>
      </c>
    </row>
    <row r="143" spans="1:4">
      <c r="A143">
        <v>143</v>
      </c>
      <c r="B143" t="s">
        <v>205</v>
      </c>
      <c r="C143" t="str">
        <f t="shared" si="2"/>
        <v>=vlookup($a2,SiteRAWData,143,false)</v>
      </c>
      <c r="D143" t="str">
        <f>VLOOKUP($A2,SiteRAWData,143,FALSE)</f>
        <v/>
      </c>
    </row>
    <row r="144" spans="1:4">
      <c r="A144">
        <v>144</v>
      </c>
      <c r="B144" t="s">
        <v>206</v>
      </c>
      <c r="C144" t="str">
        <f t="shared" si="2"/>
        <v>=vlookup($a2,SiteRAWData,144,false)</v>
      </c>
      <c r="D144">
        <f>VLOOKUP($A2,SiteRAWData,144,FALSE)</f>
        <v>2893.2629999999999</v>
      </c>
    </row>
    <row r="145" spans="1:4">
      <c r="A145">
        <v>145</v>
      </c>
      <c r="B145" t="s">
        <v>207</v>
      </c>
      <c r="C145" t="str">
        <f t="shared" si="2"/>
        <v>=vlookup($a2,SiteRAWData,145,false)</v>
      </c>
      <c r="D145" t="str">
        <f>VLOOKUP($A2,SiteRAWData,145,FALSE)</f>
        <v>Cranham Brickfields</v>
      </c>
    </row>
    <row r="146" spans="1:4">
      <c r="A146">
        <v>146</v>
      </c>
      <c r="B146" t="s">
        <v>208</v>
      </c>
      <c r="C146" t="str">
        <f t="shared" si="2"/>
        <v>=vlookup($a2,SiteRAWData,146,false)</v>
      </c>
      <c r="D146">
        <f>VLOOKUP($A2,SiteRAWData,146,FALSE)</f>
        <v>0</v>
      </c>
    </row>
    <row r="147" spans="1:4">
      <c r="A147">
        <v>147</v>
      </c>
      <c r="B147" t="s">
        <v>209</v>
      </c>
      <c r="C147" t="str">
        <f t="shared" si="2"/>
        <v>=vlookup($a2,SiteRAWData,147,false)</v>
      </c>
      <c r="D147">
        <f>VLOOKUP($A2,SiteRAWData,147,FALSE)</f>
        <v>0</v>
      </c>
    </row>
    <row r="148" spans="1:4">
      <c r="A148">
        <v>148</v>
      </c>
      <c r="B148" t="s">
        <v>210</v>
      </c>
      <c r="C148" t="str">
        <f t="shared" si="2"/>
        <v>=vlookup($a2,SiteRAWData,148,false)</v>
      </c>
      <c r="D148" t="str">
        <f>VLOOKUP($A2,SiteRAWData,148,FALSE)</f>
        <v/>
      </c>
    </row>
    <row r="149" spans="1:4">
      <c r="A149">
        <v>149</v>
      </c>
      <c r="B149" t="s">
        <v>211</v>
      </c>
      <c r="C149" t="str">
        <f t="shared" si="2"/>
        <v>=vlookup($a2,SiteRAWData,149,false)</v>
      </c>
      <c r="D149">
        <f>VLOOKUP($A2,SiteRAWData,149,FALSE)</f>
        <v>3219.7159999999999</v>
      </c>
    </row>
    <row r="150" spans="1:4">
      <c r="A150">
        <v>150</v>
      </c>
      <c r="B150" t="s">
        <v>212</v>
      </c>
      <c r="C150" t="str">
        <f t="shared" si="2"/>
        <v>=vlookup($a2,SiteRAWData,150,false)</v>
      </c>
      <c r="D150" t="str">
        <f>VLOOKUP($A2,SiteRAWData,150,FALSE)</f>
        <v/>
      </c>
    </row>
    <row r="151" spans="1:4">
      <c r="A151">
        <v>151</v>
      </c>
      <c r="B151" t="s">
        <v>213</v>
      </c>
      <c r="C151" t="str">
        <f t="shared" si="2"/>
        <v>=vlookup($a2,SiteRAWData,151,false)</v>
      </c>
      <c r="D151">
        <f>VLOOKUP($A2,SiteRAWData,151,FALSE)</f>
        <v>0</v>
      </c>
    </row>
    <row r="152" spans="1:4">
      <c r="A152">
        <v>152</v>
      </c>
      <c r="B152" t="s">
        <v>214</v>
      </c>
      <c r="C152" t="str">
        <f t="shared" si="2"/>
        <v>=vlookup($a2,SiteRAWData,152,false)</v>
      </c>
      <c r="D152">
        <f>VLOOKUP($A2,SiteRAWData,152,FALSE)</f>
        <v>0</v>
      </c>
    </row>
    <row r="153" spans="1:4">
      <c r="A153">
        <v>153</v>
      </c>
      <c r="B153" t="s">
        <v>215</v>
      </c>
      <c r="C153" t="str">
        <f t="shared" si="2"/>
        <v>=vlookup($a2,SiteRAWData,153,false)</v>
      </c>
      <c r="D153" t="str">
        <f>VLOOKUP($A2,SiteRAWData,153,FALSE)</f>
        <v/>
      </c>
    </row>
    <row r="154" spans="1:4">
      <c r="A154">
        <v>154</v>
      </c>
      <c r="B154" t="s">
        <v>216</v>
      </c>
      <c r="C154" t="str">
        <f t="shared" si="2"/>
        <v>=vlookup($a2,SiteRAWData,154,false)</v>
      </c>
      <c r="D154">
        <f>VLOOKUP($A2,SiteRAWData,154,FALSE)</f>
        <v>4651.4679999999998</v>
      </c>
    </row>
    <row r="155" spans="1:4">
      <c r="A155">
        <v>155</v>
      </c>
      <c r="B155" t="s">
        <v>217</v>
      </c>
      <c r="C155" t="str">
        <f t="shared" si="2"/>
        <v>=vlookup($a2,SiteRAWData,155,false)</v>
      </c>
      <c r="D155" t="str">
        <f>VLOOKUP($A2,SiteRAWData,155,FALSE)</f>
        <v/>
      </c>
    </row>
    <row r="156" spans="1:4">
      <c r="A156">
        <v>156</v>
      </c>
      <c r="B156" t="s">
        <v>218</v>
      </c>
      <c r="C156" t="str">
        <f t="shared" si="2"/>
        <v>=vlookup($a2,SiteRAWData,156,false)</v>
      </c>
      <c r="D156">
        <f>VLOOKUP($A2,SiteRAWData,156,FALSE)</f>
        <v>0</v>
      </c>
    </row>
    <row r="157" spans="1:4">
      <c r="A157">
        <v>157</v>
      </c>
      <c r="B157" t="s">
        <v>219</v>
      </c>
      <c r="C157" t="str">
        <f t="shared" si="2"/>
        <v>=vlookup($a2,SiteRAWData,157,false)</v>
      </c>
      <c r="D157">
        <f>VLOOKUP($A2,SiteRAWData,157,FALSE)</f>
        <v>0</v>
      </c>
    </row>
    <row r="158" spans="1:4">
      <c r="A158">
        <v>158</v>
      </c>
      <c r="B158" t="s">
        <v>220</v>
      </c>
      <c r="C158" t="str">
        <f t="shared" si="2"/>
        <v>=vlookup($a2,SiteRAWData,158,false)</v>
      </c>
      <c r="D158" t="str">
        <f>VLOOKUP($A2,SiteRAWData,158,FALSE)</f>
        <v/>
      </c>
    </row>
    <row r="159" spans="1:4">
      <c r="A159">
        <v>159</v>
      </c>
      <c r="B159" t="s">
        <v>221</v>
      </c>
      <c r="C159" t="str">
        <f t="shared" si="2"/>
        <v>=vlookup($a2,SiteRAWData,159,false)</v>
      </c>
      <c r="D159">
        <f>VLOOKUP($A2,SiteRAWData,159,FALSE)</f>
        <v>4098.3720000000003</v>
      </c>
    </row>
    <row r="160" spans="1:4">
      <c r="A160">
        <v>160</v>
      </c>
      <c r="B160" t="s">
        <v>222</v>
      </c>
      <c r="C160" t="str">
        <f t="shared" si="2"/>
        <v>=vlookup($a2,SiteRAWData,160,false)</v>
      </c>
      <c r="D160" t="str">
        <f>VLOOKUP($A2,SiteRAWData,160,FALSE)</f>
        <v>136</v>
      </c>
    </row>
    <row r="161" spans="1:4">
      <c r="A161">
        <v>161</v>
      </c>
      <c r="B161" t="s">
        <v>223</v>
      </c>
      <c r="C161" t="str">
        <f t="shared" si="2"/>
        <v>=vlookup($a2,SiteRAWData,161,false)</v>
      </c>
      <c r="D161">
        <f>VLOOKUP($A2,SiteRAWData,161,FALSE)</f>
        <v>0</v>
      </c>
    </row>
    <row r="162" spans="1:4">
      <c r="A162">
        <v>162</v>
      </c>
      <c r="B162" t="s">
        <v>224</v>
      </c>
      <c r="C162" t="str">
        <f t="shared" si="2"/>
        <v>=vlookup($a2,SiteRAWData,162,false)</v>
      </c>
      <c r="D162">
        <f>VLOOKUP($A2,SiteRAWData,162,FALSE)</f>
        <v>0</v>
      </c>
    </row>
    <row r="163" spans="1:4">
      <c r="A163">
        <v>163</v>
      </c>
      <c r="B163" t="s">
        <v>225</v>
      </c>
      <c r="C163" t="str">
        <f t="shared" si="2"/>
        <v>=vlookup($a2,SiteRAWData,163,false)</v>
      </c>
      <c r="D163" t="str">
        <f>VLOOKUP($A2,SiteRAWData,163,FALSE)</f>
        <v/>
      </c>
    </row>
    <row r="164" spans="1:4">
      <c r="A164">
        <v>164</v>
      </c>
      <c r="B164" t="s">
        <v>226</v>
      </c>
      <c r="C164" t="str">
        <f t="shared" si="2"/>
        <v>=vlookup($a2,SiteRAWData,164,false)</v>
      </c>
      <c r="D164">
        <f>VLOOKUP($A2,SiteRAWData,164,FALSE)</f>
        <v>0</v>
      </c>
    </row>
    <row r="165" spans="1:4">
      <c r="A165">
        <v>165</v>
      </c>
      <c r="B165" t="s">
        <v>227</v>
      </c>
      <c r="C165" t="str">
        <f t="shared" si="2"/>
        <v>=vlookup($a2,SiteRAWData,165,false)</v>
      </c>
      <c r="D165" t="str">
        <f>VLOOKUP($A2,SiteRAWData,165,FALSE)</f>
        <v>0</v>
      </c>
    </row>
    <row r="166" spans="1:4">
      <c r="A166">
        <v>166</v>
      </c>
      <c r="B166" t="s">
        <v>228</v>
      </c>
      <c r="C166" t="str">
        <f t="shared" si="2"/>
        <v>=vlookup($a2,SiteRAWData,166,false)</v>
      </c>
      <c r="D166">
        <f>VLOOKUP($A2,SiteRAWData,166,FALSE)</f>
        <v>1.5009999999999999</v>
      </c>
    </row>
    <row r="167" spans="1:4">
      <c r="A167">
        <v>167</v>
      </c>
      <c r="B167" t="s">
        <v>229</v>
      </c>
      <c r="C167" t="str">
        <f t="shared" si="2"/>
        <v>=vlookup($a2,SiteRAWData,167,false)</v>
      </c>
      <c r="D167">
        <f>VLOOKUP($A2,SiteRAWData,167,FALSE)</f>
        <v>89.667000000000002</v>
      </c>
    </row>
    <row r="168" spans="1:4">
      <c r="A168">
        <v>168</v>
      </c>
      <c r="B168" t="s">
        <v>230</v>
      </c>
      <c r="C168" t="str">
        <f t="shared" si="2"/>
        <v>=vlookup($a2,SiteRAWData,168,false)</v>
      </c>
      <c r="D168" t="str">
        <f>VLOOKUP($A2,SiteRAWData,168,FALSE)</f>
        <v>0</v>
      </c>
    </row>
    <row r="169" spans="1:4">
      <c r="A169">
        <v>169</v>
      </c>
      <c r="B169" t="s">
        <v>231</v>
      </c>
      <c r="C169" t="str">
        <f t="shared" si="2"/>
        <v>=vlookup($a2,SiteRAWData,169,false)</v>
      </c>
      <c r="D169">
        <f>VLOOKUP($A2,SiteRAWData,169,FALSE)</f>
        <v>3264.3119999999999</v>
      </c>
    </row>
    <row r="170" spans="1:4">
      <c r="A170">
        <v>170</v>
      </c>
      <c r="B170" t="s">
        <v>232</v>
      </c>
      <c r="C170" t="str">
        <f t="shared" si="2"/>
        <v>=vlookup($a2,SiteRAWData,170,false)</v>
      </c>
      <c r="D170" t="str">
        <f>VLOOKUP($A2,SiteRAWData,170,FALSE)</f>
        <v>0</v>
      </c>
    </row>
    <row r="171" spans="1:4">
      <c r="A171">
        <v>171</v>
      </c>
      <c r="B171" t="s">
        <v>233</v>
      </c>
      <c r="C171" t="str">
        <f t="shared" si="2"/>
        <v>=vlookup($a2,SiteRAWData,171,false)</v>
      </c>
      <c r="D171">
        <f>VLOOKUP($A2,SiteRAWData,171,FALSE)</f>
        <v>0</v>
      </c>
    </row>
    <row r="172" spans="1:4">
      <c r="A172">
        <v>172</v>
      </c>
      <c r="B172" t="s">
        <v>234</v>
      </c>
      <c r="C172" t="str">
        <f t="shared" si="2"/>
        <v>=vlookup($a2,SiteRAWData,172,false)</v>
      </c>
      <c r="D172">
        <f>VLOOKUP($A2,SiteRAWData,172,FALSE)</f>
        <v>0</v>
      </c>
    </row>
    <row r="173" spans="1:4">
      <c r="A173">
        <v>173</v>
      </c>
      <c r="B173" t="s">
        <v>235</v>
      </c>
      <c r="C173" t="str">
        <f t="shared" si="2"/>
        <v>=vlookup($a2,SiteRAWData,173,false)</v>
      </c>
      <c r="D173" t="str">
        <f>VLOOKUP($A2,SiteRAWData,173,FALSE)</f>
        <v/>
      </c>
    </row>
    <row r="174" spans="1:4">
      <c r="A174">
        <v>174</v>
      </c>
      <c r="B174" t="s">
        <v>236</v>
      </c>
      <c r="C174" t="str">
        <f t="shared" si="2"/>
        <v>=vlookup($a2,SiteRAWData,174,false)</v>
      </c>
      <c r="D174">
        <f>VLOOKUP($A2,SiteRAWData,174,FALSE)</f>
        <v>2690.8560000000002</v>
      </c>
    </row>
    <row r="175" spans="1:4">
      <c r="A175">
        <v>175</v>
      </c>
      <c r="B175" t="s">
        <v>237</v>
      </c>
      <c r="C175" t="str">
        <f t="shared" si="2"/>
        <v>=vlookup($a2,SiteRAWData,175,false)</v>
      </c>
      <c r="D175" t="str">
        <f>VLOOKUP($A2,SiteRAWData,175,FALSE)</f>
        <v>1</v>
      </c>
    </row>
    <row r="176" spans="1:4">
      <c r="A176">
        <v>176</v>
      </c>
      <c r="B176" t="s">
        <v>238</v>
      </c>
      <c r="C176" t="str">
        <f t="shared" si="2"/>
        <v>=vlookup($a2,SiteRAWData,176,false)</v>
      </c>
      <c r="D176">
        <f>VLOOKUP($A2,SiteRAWData,176,FALSE)</f>
        <v>0</v>
      </c>
    </row>
    <row r="177" spans="1:4">
      <c r="A177">
        <v>177</v>
      </c>
      <c r="B177" t="s">
        <v>239</v>
      </c>
      <c r="C177" t="str">
        <f t="shared" si="2"/>
        <v>=vlookup($a2,SiteRAWData,177,false)</v>
      </c>
      <c r="D177">
        <f>VLOOKUP($A2,SiteRAWData,177,FALSE)</f>
        <v>0</v>
      </c>
    </row>
    <row r="178" spans="1:4">
      <c r="A178">
        <v>178</v>
      </c>
      <c r="B178" t="s">
        <v>240</v>
      </c>
      <c r="C178" t="str">
        <f t="shared" si="2"/>
        <v>=vlookup($a2,SiteRAWData,178,false)</v>
      </c>
      <c r="D178" t="str">
        <f>VLOOKUP($A2,SiteRAWData,178,FALSE)</f>
        <v/>
      </c>
    </row>
    <row r="179" spans="1:4">
      <c r="A179">
        <v>179</v>
      </c>
      <c r="B179" t="s">
        <v>241</v>
      </c>
      <c r="C179" t="str">
        <f t="shared" si="2"/>
        <v>=vlookup($a2,SiteRAWData,179,false)</v>
      </c>
      <c r="D179">
        <f>VLOOKUP($A2,SiteRAWData,179,FALSE)</f>
        <v>1849.58</v>
      </c>
    </row>
    <row r="180" spans="1:4">
      <c r="A180">
        <v>180</v>
      </c>
      <c r="B180" t="s">
        <v>242</v>
      </c>
      <c r="C180" t="str">
        <f t="shared" si="2"/>
        <v>=vlookup($a2,SiteRAWData,180,false)</v>
      </c>
      <c r="D180" t="str">
        <f>VLOOKUP($A2,SiteRAWData,180,FALSE)</f>
        <v>0</v>
      </c>
    </row>
    <row r="181" spans="1:4">
      <c r="A181">
        <v>181</v>
      </c>
      <c r="B181" t="s">
        <v>243</v>
      </c>
      <c r="C181" t="str">
        <f t="shared" si="2"/>
        <v>=vlookup($a2,SiteRAWData,181,false)</v>
      </c>
      <c r="D181">
        <f>VLOOKUP($A2,SiteRAWData,181,FALSE)</f>
        <v>0</v>
      </c>
    </row>
    <row r="182" spans="1:4">
      <c r="A182">
        <v>182</v>
      </c>
      <c r="B182" t="s">
        <v>244</v>
      </c>
      <c r="C182" t="str">
        <f t="shared" si="2"/>
        <v>=vlookup($a2,SiteRAWData,182,false)</v>
      </c>
      <c r="D182">
        <f>VLOOKUP($A2,SiteRAWData,182,FALSE)</f>
        <v>0</v>
      </c>
    </row>
    <row r="183" spans="1:4">
      <c r="A183">
        <v>183</v>
      </c>
      <c r="B183" t="s">
        <v>245</v>
      </c>
      <c r="C183" t="str">
        <f t="shared" si="2"/>
        <v>=vlookup($a2,SiteRAWData,183,false)</v>
      </c>
      <c r="D183" t="str">
        <f>VLOOKUP($A2,SiteRAWData,183,FALSE)</f>
        <v/>
      </c>
    </row>
    <row r="184" spans="1:4">
      <c r="A184">
        <v>184</v>
      </c>
      <c r="B184" t="s">
        <v>246</v>
      </c>
      <c r="C184" t="str">
        <f t="shared" si="2"/>
        <v>=vlookup($a2,SiteRAWData,184,false)</v>
      </c>
      <c r="D184">
        <f>VLOOKUP($A2,SiteRAWData,184,FALSE)</f>
        <v>2024.38</v>
      </c>
    </row>
    <row r="185" spans="1:4">
      <c r="A185">
        <v>185</v>
      </c>
      <c r="B185" t="s">
        <v>247</v>
      </c>
      <c r="C185" t="str">
        <f t="shared" si="2"/>
        <v>=vlookup($a2,SiteRAWData,185,false)</v>
      </c>
      <c r="D185" t="str">
        <f>VLOOKUP($A2,SiteRAWData,185,FALSE)</f>
        <v>West Horndon Rail Station</v>
      </c>
    </row>
    <row r="186" spans="1:4">
      <c r="A186">
        <v>186</v>
      </c>
      <c r="B186" t="s">
        <v>248</v>
      </c>
      <c r="C186" t="str">
        <f t="shared" si="2"/>
        <v>=vlookup($a2,SiteRAWData,186,false)</v>
      </c>
      <c r="D186">
        <f>VLOOKUP($A2,SiteRAWData,186,FALSE)</f>
        <v>0</v>
      </c>
    </row>
    <row r="187" spans="1:4">
      <c r="A187">
        <v>187</v>
      </c>
      <c r="B187" t="s">
        <v>249</v>
      </c>
      <c r="C187" t="str">
        <f t="shared" si="2"/>
        <v>=vlookup($a2,SiteRAWData,187,false)</v>
      </c>
      <c r="D187">
        <f>VLOOKUP($A2,SiteRAWData,187,FALSE)</f>
        <v>0</v>
      </c>
    </row>
    <row r="188" spans="1:4">
      <c r="A188">
        <v>188</v>
      </c>
      <c r="B188" t="s">
        <v>250</v>
      </c>
      <c r="C188" t="str">
        <f t="shared" si="2"/>
        <v>=vlookup($a2,SiteRAWData,188,false)</v>
      </c>
      <c r="D188" t="str">
        <f>VLOOKUP($A2,SiteRAWData,188,FALSE)</f>
        <v/>
      </c>
    </row>
    <row r="189" spans="1:4">
      <c r="A189">
        <v>189</v>
      </c>
      <c r="B189" t="s">
        <v>251</v>
      </c>
      <c r="C189" t="str">
        <f t="shared" si="2"/>
        <v>=vlookup($a2,SiteRAWData,189,false)</v>
      </c>
      <c r="D189">
        <f>VLOOKUP($A2,SiteRAWData,189,FALSE)</f>
        <v>10359.079</v>
      </c>
    </row>
    <row r="190" spans="1:4">
      <c r="A190">
        <v>190</v>
      </c>
      <c r="B190" t="s">
        <v>252</v>
      </c>
      <c r="C190" t="str">
        <f t="shared" si="2"/>
        <v>=vlookup($a2,SiteRAWData,190,false)</v>
      </c>
      <c r="D190" t="str">
        <f>VLOOKUP($A2,SiteRAWData,190,FALSE)</f>
        <v>0</v>
      </c>
    </row>
    <row r="191" spans="1:4">
      <c r="A191">
        <v>191</v>
      </c>
      <c r="B191" t="s">
        <v>253</v>
      </c>
      <c r="C191" t="str">
        <f t="shared" si="2"/>
        <v>=vlookup($a2,SiteRAWData,191,false)</v>
      </c>
      <c r="D191">
        <f>VLOOKUP($A2,SiteRAWData,191,FALSE)</f>
        <v>0</v>
      </c>
    </row>
    <row r="192" spans="1:4">
      <c r="A192">
        <v>192</v>
      </c>
      <c r="B192" t="s">
        <v>254</v>
      </c>
      <c r="C192" t="str">
        <f t="shared" si="2"/>
        <v>=vlookup($a2,SiteRAWData,192,false)</v>
      </c>
      <c r="D192">
        <f>VLOOKUP($A2,SiteRAWData,192,FALSE)</f>
        <v>0</v>
      </c>
    </row>
    <row r="193" spans="1:4">
      <c r="A193">
        <v>193</v>
      </c>
      <c r="B193" t="s">
        <v>255</v>
      </c>
      <c r="C193" t="str">
        <f t="shared" si="2"/>
        <v>=vlookup($a2,SiteRAWData,193,false)</v>
      </c>
      <c r="D193" t="str">
        <f>VLOOKUP($A2,SiteRAWData,193,FALSE)</f>
        <v/>
      </c>
    </row>
    <row r="194" spans="1:4">
      <c r="A194">
        <v>194</v>
      </c>
      <c r="B194" t="s">
        <v>256</v>
      </c>
      <c r="C194" t="str">
        <f t="shared" si="2"/>
        <v>=vlookup($a2,SiteRAWData,194,false)</v>
      </c>
      <c r="D194">
        <f>VLOOKUP($A2,SiteRAWData,194,FALSE)</f>
        <v>1392.3440000000001</v>
      </c>
    </row>
    <row r="195" spans="1:4">
      <c r="A195">
        <v>195</v>
      </c>
      <c r="B195" t="s">
        <v>257</v>
      </c>
      <c r="C195" t="str">
        <f t="shared" ref="C195:C248" si="3">"=vlookup($a2,SiteRAWData,"&amp;A195&amp;",false)"</f>
        <v>=vlookup($a2,SiteRAWData,195,false)</v>
      </c>
      <c r="D195" t="str">
        <f>VLOOKUP($A2,SiteRAWData,195,FALSE)</f>
        <v>THORNDON HALL</v>
      </c>
    </row>
    <row r="196" spans="1:4">
      <c r="A196">
        <v>196</v>
      </c>
      <c r="B196" t="s">
        <v>258</v>
      </c>
      <c r="C196" t="str">
        <f t="shared" si="3"/>
        <v>=vlookup($a2,SiteRAWData,196,false)</v>
      </c>
      <c r="D196">
        <f>VLOOKUP($A2,SiteRAWData,196,FALSE)</f>
        <v>0</v>
      </c>
    </row>
    <row r="197" spans="1:4">
      <c r="A197">
        <v>197</v>
      </c>
      <c r="B197" t="s">
        <v>259</v>
      </c>
      <c r="C197" t="str">
        <f t="shared" si="3"/>
        <v>=vlookup($a2,SiteRAWData,197,false)</v>
      </c>
      <c r="D197">
        <f>VLOOKUP($A2,SiteRAWData,197,FALSE)</f>
        <v>0</v>
      </c>
    </row>
    <row r="198" spans="1:4">
      <c r="A198">
        <v>198</v>
      </c>
      <c r="B198" t="s">
        <v>260</v>
      </c>
      <c r="C198" t="str">
        <f t="shared" si="3"/>
        <v>=vlookup($a2,SiteRAWData,198,false)</v>
      </c>
      <c r="D198" t="str">
        <f>VLOOKUP($A2,SiteRAWData,198,FALSE)</f>
        <v/>
      </c>
    </row>
    <row r="199" spans="1:4">
      <c r="A199">
        <v>199</v>
      </c>
      <c r="B199" t="s">
        <v>261</v>
      </c>
      <c r="C199" t="str">
        <f t="shared" si="3"/>
        <v>=vlookup($a2,SiteRAWData,199,false)</v>
      </c>
      <c r="D199">
        <f>VLOOKUP($A2,SiteRAWData,199,FALSE)</f>
        <v>4357.1019999999999</v>
      </c>
    </row>
    <row r="200" spans="1:4">
      <c r="A200">
        <v>200</v>
      </c>
      <c r="B200" t="s">
        <v>262</v>
      </c>
      <c r="C200" t="str">
        <f t="shared" si="3"/>
        <v>=vlookup($a2,SiteRAWData,200,false)</v>
      </c>
      <c r="D200" t="str">
        <f>VLOOKUP($A2,SiteRAWData,200,FALSE)</f>
        <v>30-76b High Street Brentwood and Baytree Centre</v>
      </c>
    </row>
    <row r="201" spans="1:4">
      <c r="A201">
        <v>201</v>
      </c>
      <c r="B201" t="s">
        <v>263</v>
      </c>
      <c r="C201" t="str">
        <f t="shared" si="3"/>
        <v>=vlookup($a2,SiteRAWData,201,false)</v>
      </c>
      <c r="D201">
        <f>VLOOKUP($A2,SiteRAWData,201,FALSE)</f>
        <v>0</v>
      </c>
    </row>
    <row r="202" spans="1:4">
      <c r="A202">
        <v>202</v>
      </c>
      <c r="B202" t="s">
        <v>264</v>
      </c>
      <c r="C202" t="str">
        <f t="shared" si="3"/>
        <v>=vlookup($a2,SiteRAWData,202,false)</v>
      </c>
      <c r="D202">
        <f>VLOOKUP($A2,SiteRAWData,202,FALSE)</f>
        <v>0</v>
      </c>
    </row>
    <row r="203" spans="1:4">
      <c r="A203">
        <v>203</v>
      </c>
      <c r="B203" t="s">
        <v>265</v>
      </c>
      <c r="C203" t="str">
        <f t="shared" si="3"/>
        <v>=vlookup($a2,SiteRAWData,203,false)</v>
      </c>
      <c r="D203" t="str">
        <f>VLOOKUP($A2,SiteRAWData,203,FALSE)</f>
        <v/>
      </c>
    </row>
    <row r="204" spans="1:4">
      <c r="A204">
        <v>204</v>
      </c>
      <c r="B204" t="s">
        <v>266</v>
      </c>
      <c r="C204" t="str">
        <f t="shared" si="3"/>
        <v>=vlookup($a2,SiteRAWData,204,false)</v>
      </c>
      <c r="D204">
        <f>VLOOKUP($A2,SiteRAWData,204,FALSE)</f>
        <v>1636.6510000000001</v>
      </c>
    </row>
    <row r="205" spans="1:4">
      <c r="A205">
        <v>205</v>
      </c>
      <c r="B205" t="s">
        <v>267</v>
      </c>
      <c r="C205" t="str">
        <f t="shared" si="3"/>
        <v>=vlookup($a2,SiteRAWData,205,false)</v>
      </c>
      <c r="D205" t="str">
        <f>VLOOKUP($A2,SiteRAWData,205,FALSE)</f>
        <v/>
      </c>
    </row>
    <row r="206" spans="1:4">
      <c r="A206">
        <v>206</v>
      </c>
      <c r="B206" t="s">
        <v>268</v>
      </c>
      <c r="C206" t="str">
        <f t="shared" si="3"/>
        <v>=vlookup($a2,SiteRAWData,206,false)</v>
      </c>
      <c r="D206">
        <f>VLOOKUP($A2,SiteRAWData,206,FALSE)</f>
        <v>0</v>
      </c>
    </row>
    <row r="207" spans="1:4">
      <c r="A207">
        <v>207</v>
      </c>
      <c r="B207" t="s">
        <v>269</v>
      </c>
      <c r="C207" t="str">
        <f t="shared" si="3"/>
        <v>=vlookup($a2,SiteRAWData,207,false)</v>
      </c>
      <c r="D207">
        <f>VLOOKUP($A2,SiteRAWData,207,FALSE)</f>
        <v>0</v>
      </c>
    </row>
    <row r="208" spans="1:4">
      <c r="A208">
        <v>208</v>
      </c>
      <c r="B208" t="s">
        <v>270</v>
      </c>
      <c r="C208" t="str">
        <f t="shared" si="3"/>
        <v>=vlookup($a2,SiteRAWData,208,false)</v>
      </c>
      <c r="D208" t="str">
        <f>VLOOKUP($A2,SiteRAWData,208,FALSE)</f>
        <v/>
      </c>
    </row>
    <row r="209" spans="1:4">
      <c r="A209">
        <v>209</v>
      </c>
      <c r="B209" t="s">
        <v>271</v>
      </c>
      <c r="C209" t="str">
        <f t="shared" si="3"/>
        <v>=vlookup($a2,SiteRAWData,209,false)</v>
      </c>
      <c r="D209">
        <f>VLOOKUP($A2,SiteRAWData,209,FALSE)</f>
        <v>18555.896000000001</v>
      </c>
    </row>
    <row r="210" spans="1:4">
      <c r="A210">
        <v>210</v>
      </c>
      <c r="B210" t="s">
        <v>272</v>
      </c>
      <c r="C210" t="str">
        <f t="shared" si="3"/>
        <v>=vlookup($a2,SiteRAWData,210,false)</v>
      </c>
      <c r="D210" t="str">
        <f>VLOOKUP($A2,SiteRAWData,210,FALSE)</f>
        <v>Epping Forest</v>
      </c>
    </row>
    <row r="211" spans="1:4">
      <c r="A211">
        <v>211</v>
      </c>
      <c r="B211" t="s">
        <v>273</v>
      </c>
      <c r="C211" t="str">
        <f t="shared" si="3"/>
        <v>=vlookup($a2,SiteRAWData,211,false)</v>
      </c>
      <c r="D211">
        <f>VLOOKUP($A2,SiteRAWData,211,FALSE)</f>
        <v>0</v>
      </c>
    </row>
    <row r="212" spans="1:4">
      <c r="A212">
        <v>212</v>
      </c>
      <c r="B212" t="s">
        <v>274</v>
      </c>
      <c r="C212" t="str">
        <f t="shared" si="3"/>
        <v>=vlookup($a2,SiteRAWData,212,false)</v>
      </c>
      <c r="D212">
        <f>VLOOKUP($A2,SiteRAWData,212,FALSE)</f>
        <v>0</v>
      </c>
    </row>
    <row r="213" spans="1:4">
      <c r="A213">
        <v>213</v>
      </c>
      <c r="B213" t="s">
        <v>275</v>
      </c>
      <c r="C213" t="str">
        <f t="shared" si="3"/>
        <v>=vlookup($a2,SiteRAWData,213,false)</v>
      </c>
      <c r="D213" t="str">
        <f>VLOOKUP($A2,SiteRAWData,213,FALSE)</f>
        <v/>
      </c>
    </row>
    <row r="214" spans="1:4">
      <c r="A214">
        <v>214</v>
      </c>
      <c r="B214" t="s">
        <v>276</v>
      </c>
      <c r="C214" t="str">
        <f t="shared" si="3"/>
        <v>=vlookup($a2,SiteRAWData,214,false)</v>
      </c>
      <c r="D214">
        <f>VLOOKUP($A2,SiteRAWData,214,FALSE)</f>
        <v>4197.0550000000003</v>
      </c>
    </row>
    <row r="215" spans="1:4">
      <c r="A215">
        <v>215</v>
      </c>
      <c r="B215" t="s">
        <v>277</v>
      </c>
      <c r="C215" t="str">
        <f t="shared" si="3"/>
        <v>=vlookup($a2,SiteRAWData,215,false)</v>
      </c>
      <c r="D215" t="str">
        <f>VLOOKUP($A2,SiteRAWData,215,FALSE)</f>
        <v>0</v>
      </c>
    </row>
    <row r="216" spans="1:4">
      <c r="A216">
        <v>216</v>
      </c>
      <c r="B216" t="s">
        <v>278</v>
      </c>
      <c r="C216" t="str">
        <f t="shared" si="3"/>
        <v>=vlookup($a2,SiteRAWData,216,false)</v>
      </c>
      <c r="D216">
        <f>VLOOKUP($A2,SiteRAWData,216,FALSE)</f>
        <v>0</v>
      </c>
    </row>
    <row r="217" spans="1:4">
      <c r="A217">
        <v>217</v>
      </c>
      <c r="B217" t="s">
        <v>279</v>
      </c>
      <c r="C217" t="str">
        <f t="shared" si="3"/>
        <v>=vlookup($a2,SiteRAWData,217,false)</v>
      </c>
      <c r="D217">
        <f>VLOOKUP($A2,SiteRAWData,217,FALSE)</f>
        <v>0</v>
      </c>
    </row>
    <row r="218" spans="1:4">
      <c r="A218">
        <v>218</v>
      </c>
      <c r="B218" t="s">
        <v>280</v>
      </c>
      <c r="C218" t="str">
        <f t="shared" si="3"/>
        <v>=vlookup($a2,SiteRAWData,218,false)</v>
      </c>
      <c r="D218" t="str">
        <f>VLOOKUP($A2,SiteRAWData,218,FALSE)</f>
        <v/>
      </c>
    </row>
    <row r="219" spans="1:4">
      <c r="A219">
        <v>219</v>
      </c>
      <c r="B219" t="s">
        <v>281</v>
      </c>
      <c r="C219" t="str">
        <f t="shared" si="3"/>
        <v>=vlookup($a2,SiteRAWData,219,false)</v>
      </c>
      <c r="D219">
        <f>VLOOKUP($A2,SiteRAWData,219,FALSE)</f>
        <v>4604.4740000000002</v>
      </c>
    </row>
    <row r="220" spans="1:4">
      <c r="A220">
        <v>220</v>
      </c>
      <c r="B220" t="s">
        <v>282</v>
      </c>
      <c r="C220" t="str">
        <f t="shared" si="3"/>
        <v>=vlookup($a2,SiteRAWData,220,false)</v>
      </c>
      <c r="D220" t="str">
        <f>VLOOKUP($A2,SiteRAWData,220,FALSE)</f>
        <v>0</v>
      </c>
    </row>
    <row r="221" spans="1:4">
      <c r="A221">
        <v>221</v>
      </c>
      <c r="B221" t="s">
        <v>283</v>
      </c>
      <c r="C221" t="str">
        <f t="shared" si="3"/>
        <v>=vlookup($a2,SiteRAWData,221,false)</v>
      </c>
      <c r="D221">
        <f>VLOOKUP($A2,SiteRAWData,221,FALSE)</f>
        <v>0</v>
      </c>
    </row>
    <row r="222" spans="1:4">
      <c r="A222">
        <v>222</v>
      </c>
      <c r="B222" t="s">
        <v>284</v>
      </c>
      <c r="C222" t="str">
        <f t="shared" si="3"/>
        <v>=vlookup($a2,SiteRAWData,222,false)</v>
      </c>
      <c r="D222">
        <f>VLOOKUP($A2,SiteRAWData,222,FALSE)</f>
        <v>0</v>
      </c>
    </row>
    <row r="223" spans="1:4">
      <c r="A223">
        <v>223</v>
      </c>
      <c r="B223" t="s">
        <v>285</v>
      </c>
      <c r="C223" t="str">
        <f t="shared" si="3"/>
        <v>=vlookup($a2,SiteRAWData,223,false)</v>
      </c>
      <c r="D223" t="str">
        <f>VLOOKUP($A2,SiteRAWData,223,FALSE)</f>
        <v/>
      </c>
    </row>
    <row r="224" spans="1:4">
      <c r="A224">
        <v>224</v>
      </c>
      <c r="B224" t="s">
        <v>286</v>
      </c>
      <c r="C224" t="str">
        <f t="shared" si="3"/>
        <v>=vlookup($a2,SiteRAWData,224,false)</v>
      </c>
      <c r="D224">
        <f>VLOOKUP($A2,SiteRAWData,224,FALSE)</f>
        <v>0</v>
      </c>
    </row>
    <row r="225" spans="1:4">
      <c r="A225">
        <v>225</v>
      </c>
      <c r="B225" t="s">
        <v>287</v>
      </c>
      <c r="C225" t="str">
        <f t="shared" si="3"/>
        <v>=vlookup($a2,SiteRAWData,225,false)</v>
      </c>
      <c r="D225" t="str">
        <f>VLOOKUP($A2,SiteRAWData,225,FALSE)</f>
        <v>0</v>
      </c>
    </row>
    <row r="226" spans="1:4">
      <c r="A226">
        <v>226</v>
      </c>
      <c r="B226" t="s">
        <v>288</v>
      </c>
      <c r="C226" t="str">
        <f t="shared" si="3"/>
        <v>=vlookup($a2,SiteRAWData,226,false)</v>
      </c>
      <c r="D226">
        <f>VLOOKUP($A2,SiteRAWData,226,FALSE)</f>
        <v>98.498999999999995</v>
      </c>
    </row>
    <row r="227" spans="1:4">
      <c r="A227">
        <v>227</v>
      </c>
      <c r="B227" t="s">
        <v>289</v>
      </c>
      <c r="C227" t="str">
        <f t="shared" si="3"/>
        <v>=vlookup($a2,SiteRAWData,227,false)</v>
      </c>
      <c r="D227">
        <f>VLOOKUP($A2,SiteRAWData,227,FALSE)</f>
        <v>5884.8950000000004</v>
      </c>
    </row>
    <row r="228" spans="1:4">
      <c r="A228">
        <v>228</v>
      </c>
      <c r="B228" t="s">
        <v>290</v>
      </c>
      <c r="C228" t="str">
        <f t="shared" si="3"/>
        <v>=vlookup($a2,SiteRAWData,228,false)</v>
      </c>
      <c r="D228" t="str">
        <f>VLOOKUP($A2,SiteRAWData,228,FALSE)</f>
        <v>0</v>
      </c>
    </row>
    <row r="229" spans="1:4">
      <c r="A229">
        <v>229</v>
      </c>
      <c r="B229" t="s">
        <v>291</v>
      </c>
      <c r="C229" t="str">
        <f t="shared" si="3"/>
        <v>=vlookup($a2,SiteRAWData,229,false)</v>
      </c>
      <c r="D229">
        <f>VLOOKUP($A2,SiteRAWData,229,FALSE)</f>
        <v>11914.237999999999</v>
      </c>
    </row>
    <row r="230" spans="1:4">
      <c r="A230">
        <v>230</v>
      </c>
      <c r="B230" t="s">
        <v>292</v>
      </c>
      <c r="C230" t="str">
        <f t="shared" si="3"/>
        <v>=vlookup($a2,SiteRAWData,230,false)</v>
      </c>
      <c r="D230" t="str">
        <f>VLOOKUP($A2,SiteRAWData,230,FALSE)</f>
        <v>Thames Estuary &amp; Marshes</v>
      </c>
    </row>
    <row r="231" spans="1:4">
      <c r="A231">
        <v>231</v>
      </c>
      <c r="B231" t="s">
        <v>293</v>
      </c>
      <c r="C231" t="str">
        <f t="shared" si="3"/>
        <v>=vlookup($a2,SiteRAWData,231,false)</v>
      </c>
      <c r="D231">
        <f>VLOOKUP($A2,SiteRAWData,231,FALSE)</f>
        <v>0</v>
      </c>
    </row>
    <row r="232" spans="1:4">
      <c r="A232">
        <v>232</v>
      </c>
      <c r="B232" t="s">
        <v>294</v>
      </c>
      <c r="C232" t="str">
        <f t="shared" si="3"/>
        <v>=vlookup($a2,SiteRAWData,232,false)</v>
      </c>
      <c r="D232">
        <f>VLOOKUP($A2,SiteRAWData,232,FALSE)</f>
        <v>0</v>
      </c>
    </row>
    <row r="233" spans="1:4">
      <c r="A233">
        <v>233</v>
      </c>
      <c r="B233" t="s">
        <v>295</v>
      </c>
      <c r="C233" t="str">
        <f t="shared" si="3"/>
        <v>=vlookup($a2,SiteRAWData,233,false)</v>
      </c>
      <c r="D233" t="str">
        <f>VLOOKUP($A2,SiteRAWData,233,FALSE)</f>
        <v/>
      </c>
    </row>
    <row r="234" spans="1:4">
      <c r="A234">
        <v>234</v>
      </c>
      <c r="B234" t="s">
        <v>296</v>
      </c>
      <c r="C234" t="str">
        <f t="shared" si="3"/>
        <v>=vlookup($a2,SiteRAWData,234,false)</v>
      </c>
      <c r="D234">
        <f>VLOOKUP($A2,SiteRAWData,234,FALSE)</f>
        <v>1095.521</v>
      </c>
    </row>
    <row r="235" spans="1:4">
      <c r="A235">
        <v>235</v>
      </c>
      <c r="B235" t="s">
        <v>297</v>
      </c>
      <c r="C235" t="str">
        <f t="shared" si="3"/>
        <v>=vlookup($a2,SiteRAWData,235,false)</v>
      </c>
      <c r="D235" t="str">
        <f>VLOOKUP($A2,SiteRAWData,235,FALSE)</f>
        <v>Thorndon Park</v>
      </c>
    </row>
    <row r="236" spans="1:4">
      <c r="A236">
        <v>236</v>
      </c>
      <c r="B236" t="s">
        <v>298</v>
      </c>
      <c r="C236" t="str">
        <f t="shared" si="3"/>
        <v>=vlookup($a2,SiteRAWData,236,false)</v>
      </c>
      <c r="D236">
        <f>VLOOKUP($A2,SiteRAWData,236,FALSE)</f>
        <v>0</v>
      </c>
    </row>
    <row r="237" spans="1:4">
      <c r="A237">
        <v>237</v>
      </c>
      <c r="B237" t="s">
        <v>299</v>
      </c>
      <c r="C237" t="str">
        <f t="shared" si="3"/>
        <v>=vlookup($a2,SiteRAWData,237,false)</v>
      </c>
      <c r="D237">
        <f>VLOOKUP($A2,SiteRAWData,237,FALSE)</f>
        <v>0</v>
      </c>
    </row>
    <row r="238" spans="1:4">
      <c r="A238">
        <v>238</v>
      </c>
      <c r="B238" t="s">
        <v>300</v>
      </c>
      <c r="C238" t="str">
        <f t="shared" si="3"/>
        <v>=vlookup($a2,SiteRAWData,238,false)</v>
      </c>
      <c r="D238" t="str">
        <f>VLOOKUP($A2,SiteRAWData,238,FALSE)</f>
        <v/>
      </c>
    </row>
    <row r="239" spans="1:4">
      <c r="A239">
        <v>239</v>
      </c>
      <c r="B239" t="s">
        <v>301</v>
      </c>
      <c r="C239" t="str">
        <f t="shared" si="3"/>
        <v>=vlookup($a2,SiteRAWData,239,false)</v>
      </c>
      <c r="D239">
        <f>VLOOKUP($A2,SiteRAWData,239,FALSE)</f>
        <v>0</v>
      </c>
    </row>
    <row r="240" spans="1:4">
      <c r="A240">
        <v>240</v>
      </c>
      <c r="B240" t="s">
        <v>302</v>
      </c>
      <c r="C240" t="str">
        <f t="shared" si="3"/>
        <v>=vlookup($a2,SiteRAWData,240,false)</v>
      </c>
      <c r="D240" t="str">
        <f>VLOOKUP($A2,SiteRAWData,240,FALSE)</f>
        <v>1</v>
      </c>
    </row>
    <row r="241" spans="1:4">
      <c r="A241">
        <v>241</v>
      </c>
      <c r="B241" t="s">
        <v>303</v>
      </c>
      <c r="C241" t="str">
        <f t="shared" si="3"/>
        <v>=vlookup($a2,SiteRAWData,241,false)</v>
      </c>
      <c r="D241">
        <f>VLOOKUP($A2,SiteRAWData,241,FALSE)</f>
        <v>100</v>
      </c>
    </row>
    <row r="242" spans="1:4">
      <c r="A242">
        <v>242</v>
      </c>
      <c r="B242" t="s">
        <v>304</v>
      </c>
      <c r="C242" t="str">
        <f t="shared" si="3"/>
        <v>=vlookup($a2,SiteRAWData,242,false)</v>
      </c>
      <c r="D242">
        <f>VLOOKUP($A2,SiteRAWData,242,FALSE)</f>
        <v>5974.5619999999999</v>
      </c>
    </row>
    <row r="243" spans="1:4">
      <c r="A243">
        <v>243</v>
      </c>
      <c r="B243" t="s">
        <v>305</v>
      </c>
      <c r="C243" t="str">
        <f t="shared" si="3"/>
        <v>=vlookup($a2,SiteRAWData,243,false)</v>
      </c>
      <c r="D243" t="str">
        <f>VLOOKUP($A2,SiteRAWData,243,FALSE)</f>
        <v>1</v>
      </c>
    </row>
    <row r="244" spans="1:4">
      <c r="A244">
        <v>244</v>
      </c>
      <c r="B244" t="s">
        <v>2333</v>
      </c>
      <c r="C244" t="str">
        <f t="shared" si="3"/>
        <v>=vlookup($a2,SiteRAWData,244,false)</v>
      </c>
      <c r="D244">
        <f>VLOOKUP($A2,SiteRAWData,244,FALSE)</f>
        <v>0</v>
      </c>
    </row>
    <row r="245" spans="1:4">
      <c r="A245">
        <v>245</v>
      </c>
      <c r="B245" t="s">
        <v>2328</v>
      </c>
      <c r="C245" t="str">
        <f t="shared" si="3"/>
        <v>=vlookup($a2,SiteRAWData,245,false)</v>
      </c>
      <c r="D245" t="str">
        <f>VLOOKUP($A2,SiteRAWData,245,FALSE)</f>
        <v>Woodland</v>
      </c>
    </row>
    <row r="246" spans="1:4">
      <c r="A246">
        <v>246</v>
      </c>
      <c r="B246" t="s">
        <v>2329</v>
      </c>
      <c r="C246" t="str">
        <f t="shared" si="3"/>
        <v>=vlookup($a2,SiteRAWData,246,false)</v>
      </c>
      <c r="D246">
        <f>VLOOKUP($A2,SiteRAWData,246,FALSE)</f>
        <v>0.191</v>
      </c>
    </row>
    <row r="247" spans="1:4">
      <c r="A247">
        <v>247</v>
      </c>
      <c r="B247" t="s">
        <v>2330</v>
      </c>
      <c r="C247" t="str">
        <f t="shared" si="3"/>
        <v>=vlookup($a2,SiteRAWData,247,false)</v>
      </c>
      <c r="D247">
        <f>VLOOKUP($A2,SiteRAWData,247,FALSE)</f>
        <v>11.382999999999999</v>
      </c>
    </row>
    <row r="248" spans="1:4">
      <c r="A248">
        <v>248</v>
      </c>
      <c r="B248" t="s">
        <v>2331</v>
      </c>
      <c r="C248" t="str">
        <f t="shared" si="3"/>
        <v>=vlookup($a2,SiteRAWData,248,false)</v>
      </c>
      <c r="D248" t="str">
        <f>VLOOKUP($A3,SiteRAWData,248,FALSE)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3"/>
  <sheetViews>
    <sheetView workbookViewId="0"/>
  </sheetViews>
  <sheetFormatPr defaultRowHeight="15"/>
  <cols>
    <col min="2" max="2" width="29.5703125" customWidth="1"/>
    <col min="3" max="3" width="14.28515625" customWidth="1"/>
    <col min="4" max="4" width="25.140625" customWidth="1"/>
  </cols>
  <sheetData>
    <row r="1" spans="1:4">
      <c r="A1" t="s">
        <v>1</v>
      </c>
      <c r="B1" t="s">
        <v>2356</v>
      </c>
      <c r="C1" t="s">
        <v>2357</v>
      </c>
      <c r="D1" t="s">
        <v>2358</v>
      </c>
    </row>
    <row r="2" spans="1:4">
      <c r="A2">
        <v>1</v>
      </c>
      <c r="B2">
        <v>100</v>
      </c>
      <c r="C2">
        <v>112464.736</v>
      </c>
      <c r="D2">
        <v>17534</v>
      </c>
    </row>
    <row r="3" spans="1:4">
      <c r="A3">
        <v>2</v>
      </c>
      <c r="B3">
        <v>100</v>
      </c>
      <c r="C3">
        <v>5974.5619999999999</v>
      </c>
      <c r="D3">
        <v>17534</v>
      </c>
    </row>
    <row r="4" spans="1:4">
      <c r="A4">
        <v>3</v>
      </c>
      <c r="B4">
        <v>100</v>
      </c>
      <c r="C4">
        <v>10771.96</v>
      </c>
      <c r="D4">
        <v>17534</v>
      </c>
    </row>
    <row r="5" spans="1:4">
      <c r="A5">
        <v>4</v>
      </c>
      <c r="B5">
        <v>100</v>
      </c>
      <c r="C5">
        <v>26278.678</v>
      </c>
      <c r="D5">
        <v>17534</v>
      </c>
    </row>
    <row r="6" spans="1:4">
      <c r="A6">
        <v>5</v>
      </c>
      <c r="B6">
        <v>100</v>
      </c>
      <c r="C6">
        <v>9418.268</v>
      </c>
      <c r="D6">
        <v>28734</v>
      </c>
    </row>
    <row r="7" spans="1:4">
      <c r="A7">
        <v>6</v>
      </c>
      <c r="B7">
        <v>100</v>
      </c>
      <c r="C7">
        <v>7861.0330000000004</v>
      </c>
      <c r="D7">
        <v>17534</v>
      </c>
    </row>
    <row r="8" spans="1:4">
      <c r="A8">
        <v>7</v>
      </c>
      <c r="B8">
        <v>100</v>
      </c>
      <c r="C8">
        <v>54474.067000000003</v>
      </c>
      <c r="D8">
        <v>17534</v>
      </c>
    </row>
    <row r="9" spans="1:4">
      <c r="A9">
        <v>8</v>
      </c>
      <c r="B9">
        <v>100</v>
      </c>
      <c r="C9">
        <v>32200.637999999999</v>
      </c>
      <c r="D9">
        <v>17174</v>
      </c>
    </row>
    <row r="10" spans="1:4">
      <c r="A10">
        <v>9</v>
      </c>
      <c r="B10">
        <v>100</v>
      </c>
      <c r="C10">
        <v>5843.9309999999996</v>
      </c>
      <c r="D10">
        <v>24030</v>
      </c>
    </row>
    <row r="11" spans="1:4">
      <c r="A11">
        <v>12</v>
      </c>
      <c r="B11">
        <v>24.341999999999999</v>
      </c>
      <c r="C11">
        <v>2390.422</v>
      </c>
      <c r="D11">
        <v>20183</v>
      </c>
    </row>
    <row r="12" spans="1:4">
      <c r="A12">
        <v>14</v>
      </c>
      <c r="B12">
        <v>100</v>
      </c>
      <c r="C12">
        <v>4486.8509999999997</v>
      </c>
      <c r="D12">
        <v>26013</v>
      </c>
    </row>
    <row r="13" spans="1:4">
      <c r="A13">
        <v>15</v>
      </c>
      <c r="B13">
        <v>100</v>
      </c>
      <c r="C13">
        <v>1214.797</v>
      </c>
      <c r="D13">
        <v>26013</v>
      </c>
    </row>
    <row r="14" spans="1:4">
      <c r="A14">
        <v>17</v>
      </c>
      <c r="B14">
        <v>100</v>
      </c>
      <c r="C14">
        <v>695.42</v>
      </c>
      <c r="D14">
        <v>26013</v>
      </c>
    </row>
    <row r="15" spans="1:4">
      <c r="A15">
        <v>10</v>
      </c>
      <c r="B15">
        <v>100</v>
      </c>
      <c r="C15">
        <v>6737.0810000000001</v>
      </c>
      <c r="D15">
        <v>24030</v>
      </c>
    </row>
    <row r="16" spans="1:4">
      <c r="A16">
        <v>11</v>
      </c>
      <c r="B16">
        <v>8.2420000000000009</v>
      </c>
      <c r="C16">
        <v>3119.4360000000001</v>
      </c>
      <c r="D16">
        <v>20183</v>
      </c>
    </row>
    <row r="17" spans="1:4">
      <c r="A17">
        <v>13</v>
      </c>
      <c r="B17">
        <v>43.6</v>
      </c>
      <c r="C17">
        <v>15661.094999999999</v>
      </c>
      <c r="D17">
        <v>20183</v>
      </c>
    </row>
    <row r="18" spans="1:4">
      <c r="A18">
        <v>16</v>
      </c>
      <c r="B18">
        <v>100</v>
      </c>
      <c r="C18">
        <v>13350.275</v>
      </c>
      <c r="D18">
        <v>26013</v>
      </c>
    </row>
    <row r="19" spans="1:4">
      <c r="A19">
        <v>18</v>
      </c>
      <c r="B19">
        <v>100</v>
      </c>
      <c r="C19">
        <v>1530.2829999999999</v>
      </c>
      <c r="D19">
        <v>26013</v>
      </c>
    </row>
    <row r="20" spans="1:4">
      <c r="A20">
        <v>19</v>
      </c>
      <c r="B20">
        <v>100</v>
      </c>
      <c r="C20">
        <v>353.28199999999998</v>
      </c>
      <c r="D20">
        <v>26013</v>
      </c>
    </row>
    <row r="21" spans="1:4">
      <c r="A21">
        <v>20</v>
      </c>
      <c r="B21">
        <v>100</v>
      </c>
      <c r="C21">
        <v>4848.8459999999995</v>
      </c>
      <c r="D21">
        <v>26013</v>
      </c>
    </row>
    <row r="22" spans="1:4">
      <c r="A22">
        <v>21</v>
      </c>
      <c r="B22">
        <v>100</v>
      </c>
      <c r="C22">
        <v>664.03700000000003</v>
      </c>
      <c r="D22">
        <v>26013</v>
      </c>
    </row>
    <row r="23" spans="1:4">
      <c r="A23">
        <v>22</v>
      </c>
      <c r="B23">
        <v>100</v>
      </c>
      <c r="C23">
        <v>11973.784</v>
      </c>
      <c r="D23">
        <v>24044</v>
      </c>
    </row>
    <row r="24" spans="1:4">
      <c r="A24">
        <v>23</v>
      </c>
      <c r="B24">
        <v>100</v>
      </c>
      <c r="C24">
        <v>626.81899999999996</v>
      </c>
      <c r="D24">
        <v>24044</v>
      </c>
    </row>
    <row r="25" spans="1:4">
      <c r="A25">
        <v>58</v>
      </c>
      <c r="B25">
        <v>100</v>
      </c>
      <c r="C25">
        <v>609.37199999999996</v>
      </c>
      <c r="D25">
        <v>15771</v>
      </c>
    </row>
    <row r="26" spans="1:4">
      <c r="A26">
        <v>64</v>
      </c>
      <c r="B26">
        <v>99.99</v>
      </c>
      <c r="C26">
        <v>1389.413</v>
      </c>
      <c r="D26">
        <v>30849</v>
      </c>
    </row>
    <row r="27" spans="1:4">
      <c r="A27">
        <v>24</v>
      </c>
      <c r="B27">
        <v>100</v>
      </c>
      <c r="C27">
        <v>1797.856</v>
      </c>
      <c r="D27">
        <v>24044</v>
      </c>
    </row>
    <row r="28" spans="1:4">
      <c r="A28">
        <v>25</v>
      </c>
      <c r="B28">
        <v>100</v>
      </c>
      <c r="C28">
        <v>5944.7380000000003</v>
      </c>
      <c r="D28">
        <v>19924</v>
      </c>
    </row>
    <row r="29" spans="1:4">
      <c r="A29">
        <v>26</v>
      </c>
      <c r="B29">
        <v>100</v>
      </c>
      <c r="C29">
        <v>28062.055</v>
      </c>
      <c r="D29">
        <v>19924</v>
      </c>
    </row>
    <row r="30" spans="1:4">
      <c r="A30">
        <v>27</v>
      </c>
      <c r="B30">
        <v>100</v>
      </c>
      <c r="C30">
        <v>17271.780999999999</v>
      </c>
      <c r="D30">
        <v>32698</v>
      </c>
    </row>
    <row r="31" spans="1:4">
      <c r="A31">
        <v>30</v>
      </c>
      <c r="B31">
        <v>100</v>
      </c>
      <c r="C31">
        <v>1110.8409999999999</v>
      </c>
      <c r="D31">
        <v>14085</v>
      </c>
    </row>
    <row r="32" spans="1:4">
      <c r="A32">
        <v>31</v>
      </c>
      <c r="B32">
        <v>100</v>
      </c>
      <c r="C32">
        <v>620.47799999999995</v>
      </c>
      <c r="D32">
        <v>15771</v>
      </c>
    </row>
    <row r="33" spans="1:4">
      <c r="A33">
        <v>32</v>
      </c>
      <c r="B33">
        <v>100</v>
      </c>
      <c r="C33">
        <v>346.02199999999999</v>
      </c>
      <c r="D33">
        <v>11136</v>
      </c>
    </row>
    <row r="34" spans="1:4">
      <c r="A34">
        <v>34</v>
      </c>
      <c r="B34">
        <v>100</v>
      </c>
      <c r="C34">
        <v>5450.777</v>
      </c>
      <c r="D34">
        <v>19924</v>
      </c>
    </row>
    <row r="35" spans="1:4">
      <c r="A35">
        <v>35</v>
      </c>
      <c r="B35">
        <v>100</v>
      </c>
      <c r="C35">
        <v>9851.8140000000003</v>
      </c>
      <c r="D35">
        <v>24044</v>
      </c>
    </row>
    <row r="36" spans="1:4">
      <c r="A36">
        <v>45</v>
      </c>
      <c r="B36">
        <v>100</v>
      </c>
      <c r="C36">
        <v>755.57299999999998</v>
      </c>
      <c r="D36">
        <v>17314</v>
      </c>
    </row>
    <row r="37" spans="1:4">
      <c r="A37">
        <v>51</v>
      </c>
      <c r="B37">
        <v>100</v>
      </c>
      <c r="C37">
        <v>3297.9810000000002</v>
      </c>
      <c r="D37">
        <v>19924</v>
      </c>
    </row>
    <row r="38" spans="1:4">
      <c r="A38">
        <v>57</v>
      </c>
      <c r="B38">
        <v>100</v>
      </c>
      <c r="C38">
        <v>1099.894</v>
      </c>
      <c r="D38">
        <v>14085</v>
      </c>
    </row>
    <row r="39" spans="1:4">
      <c r="A39">
        <v>28</v>
      </c>
      <c r="B39">
        <v>100</v>
      </c>
      <c r="C39">
        <v>200119.334</v>
      </c>
      <c r="D39">
        <v>28571</v>
      </c>
    </row>
    <row r="40" spans="1:4">
      <c r="A40">
        <v>29</v>
      </c>
      <c r="B40">
        <v>100</v>
      </c>
      <c r="C40">
        <v>48430.112000000001</v>
      </c>
      <c r="D40">
        <v>28571</v>
      </c>
    </row>
    <row r="41" spans="1:4">
      <c r="A41">
        <v>36</v>
      </c>
      <c r="B41">
        <v>95.05</v>
      </c>
      <c r="C41">
        <v>5774.1639999999998</v>
      </c>
      <c r="D41">
        <v>17174</v>
      </c>
    </row>
    <row r="42" spans="1:4">
      <c r="A42">
        <v>37</v>
      </c>
      <c r="B42">
        <v>100</v>
      </c>
      <c r="C42">
        <v>5332.116</v>
      </c>
      <c r="D42">
        <v>24044</v>
      </c>
    </row>
    <row r="43" spans="1:4">
      <c r="A43">
        <v>103</v>
      </c>
      <c r="B43">
        <v>100</v>
      </c>
      <c r="C43">
        <v>561.99699999999996</v>
      </c>
      <c r="D43">
        <v>29778</v>
      </c>
    </row>
    <row r="44" spans="1:4">
      <c r="A44">
        <v>104</v>
      </c>
      <c r="B44">
        <v>100</v>
      </c>
      <c r="C44">
        <v>3817.547</v>
      </c>
      <c r="D44">
        <v>15771</v>
      </c>
    </row>
    <row r="45" spans="1:4">
      <c r="A45">
        <v>281</v>
      </c>
      <c r="B45">
        <v>100</v>
      </c>
      <c r="C45">
        <v>134.83699999999999</v>
      </c>
      <c r="D45">
        <v>16682</v>
      </c>
    </row>
    <row r="46" spans="1:4">
      <c r="A46">
        <v>33</v>
      </c>
      <c r="B46">
        <v>5.7640000000000002</v>
      </c>
      <c r="C46">
        <v>2200.1120000000001</v>
      </c>
      <c r="D46">
        <v>24044</v>
      </c>
    </row>
    <row r="47" spans="1:4">
      <c r="A47">
        <v>38</v>
      </c>
      <c r="B47">
        <v>100</v>
      </c>
      <c r="C47">
        <v>99994.53</v>
      </c>
      <c r="D47">
        <v>28734</v>
      </c>
    </row>
    <row r="48" spans="1:4">
      <c r="A48">
        <v>39</v>
      </c>
      <c r="B48">
        <v>100</v>
      </c>
      <c r="C48">
        <v>2740.3270000000002</v>
      </c>
      <c r="D48">
        <v>20183</v>
      </c>
    </row>
    <row r="49" spans="1:4">
      <c r="A49">
        <v>40</v>
      </c>
      <c r="B49">
        <v>100</v>
      </c>
      <c r="C49">
        <v>3348.53</v>
      </c>
      <c r="D49">
        <v>26013</v>
      </c>
    </row>
    <row r="50" spans="1:4">
      <c r="A50">
        <v>42</v>
      </c>
      <c r="B50">
        <v>100</v>
      </c>
      <c r="C50">
        <v>2474.0659999999998</v>
      </c>
      <c r="D50">
        <v>28540</v>
      </c>
    </row>
    <row r="51" spans="1:4">
      <c r="A51">
        <v>43</v>
      </c>
      <c r="B51">
        <v>38.555</v>
      </c>
      <c r="C51">
        <v>41802.745000000003</v>
      </c>
      <c r="D51">
        <v>10953</v>
      </c>
    </row>
    <row r="52" spans="1:4">
      <c r="A52">
        <v>41</v>
      </c>
      <c r="B52">
        <v>77.805000000000007</v>
      </c>
      <c r="C52">
        <v>1666.7049999999999</v>
      </c>
      <c r="D52">
        <v>19525</v>
      </c>
    </row>
    <row r="53" spans="1:4">
      <c r="A53">
        <v>44</v>
      </c>
      <c r="B53">
        <v>100</v>
      </c>
      <c r="C53">
        <v>484.637</v>
      </c>
      <c r="D53">
        <v>20183</v>
      </c>
    </row>
    <row r="54" spans="1:4">
      <c r="A54">
        <v>46</v>
      </c>
      <c r="B54">
        <v>100</v>
      </c>
      <c r="C54">
        <v>9311.3469999999998</v>
      </c>
      <c r="D54">
        <v>28734</v>
      </c>
    </row>
    <row r="55" spans="1:4">
      <c r="A55">
        <v>47</v>
      </c>
      <c r="B55">
        <v>100</v>
      </c>
      <c r="C55">
        <v>32022.774000000001</v>
      </c>
      <c r="D55">
        <v>17534</v>
      </c>
    </row>
    <row r="56" spans="1:4">
      <c r="A56">
        <v>48</v>
      </c>
      <c r="B56">
        <v>100</v>
      </c>
      <c r="C56">
        <v>4171.4390000000003</v>
      </c>
      <c r="D56">
        <v>17534</v>
      </c>
    </row>
    <row r="57" spans="1:4">
      <c r="A57">
        <v>49</v>
      </c>
      <c r="B57">
        <v>100</v>
      </c>
      <c r="C57">
        <v>1653.1859999999999</v>
      </c>
      <c r="D57">
        <v>19647</v>
      </c>
    </row>
    <row r="58" spans="1:4">
      <c r="A58">
        <v>50</v>
      </c>
      <c r="B58">
        <v>100</v>
      </c>
      <c r="C58">
        <v>22125.001</v>
      </c>
      <c r="D58">
        <v>17174</v>
      </c>
    </row>
    <row r="59" spans="1:4">
      <c r="A59">
        <v>52</v>
      </c>
      <c r="B59">
        <v>100</v>
      </c>
      <c r="C59">
        <v>346.02199999999999</v>
      </c>
      <c r="D59">
        <v>11136</v>
      </c>
    </row>
    <row r="60" spans="1:4">
      <c r="A60">
        <v>53</v>
      </c>
      <c r="B60">
        <v>100</v>
      </c>
      <c r="C60">
        <v>17741.22</v>
      </c>
      <c r="D60">
        <v>32698</v>
      </c>
    </row>
    <row r="61" spans="1:4">
      <c r="A61">
        <v>54</v>
      </c>
      <c r="B61">
        <v>100</v>
      </c>
      <c r="C61">
        <v>48338.838000000003</v>
      </c>
      <c r="D61">
        <v>28571</v>
      </c>
    </row>
    <row r="62" spans="1:4">
      <c r="A62">
        <v>55</v>
      </c>
      <c r="B62">
        <v>100</v>
      </c>
      <c r="C62">
        <v>199947.99100000001</v>
      </c>
      <c r="D62">
        <v>28571</v>
      </c>
    </row>
    <row r="63" spans="1:4">
      <c r="A63">
        <v>56</v>
      </c>
      <c r="B63">
        <v>5.8360000000000003</v>
      </c>
      <c r="C63">
        <v>2233.5169999999998</v>
      </c>
      <c r="D63">
        <v>24044</v>
      </c>
    </row>
    <row r="64" spans="1:4">
      <c r="A64">
        <v>59</v>
      </c>
      <c r="B64">
        <v>30.073</v>
      </c>
      <c r="C64">
        <v>340.93299999999999</v>
      </c>
      <c r="D64">
        <v>10953</v>
      </c>
    </row>
    <row r="65" spans="1:4">
      <c r="A65">
        <v>60</v>
      </c>
      <c r="B65">
        <v>96.965000000000003</v>
      </c>
      <c r="C65">
        <v>4533.1120000000001</v>
      </c>
      <c r="D65">
        <v>14085</v>
      </c>
    </row>
    <row r="66" spans="1:4">
      <c r="A66">
        <v>61</v>
      </c>
      <c r="B66">
        <v>40.491999999999997</v>
      </c>
      <c r="C66">
        <v>4316.03</v>
      </c>
      <c r="D66">
        <v>20183</v>
      </c>
    </row>
    <row r="67" spans="1:4">
      <c r="A67">
        <v>62</v>
      </c>
      <c r="B67">
        <v>100</v>
      </c>
      <c r="C67">
        <v>3057.44</v>
      </c>
      <c r="D67">
        <v>24030</v>
      </c>
    </row>
    <row r="68" spans="1:4">
      <c r="A68">
        <v>63</v>
      </c>
      <c r="B68">
        <v>100</v>
      </c>
      <c r="C68">
        <v>12547.871999999999</v>
      </c>
      <c r="D68">
        <v>32132</v>
      </c>
    </row>
    <row r="69" spans="1:4">
      <c r="A69">
        <v>65</v>
      </c>
      <c r="B69">
        <v>99.891000000000005</v>
      </c>
      <c r="C69">
        <v>11963.995000000001</v>
      </c>
      <c r="D69">
        <v>21703</v>
      </c>
    </row>
    <row r="70" spans="1:4">
      <c r="A70">
        <v>66</v>
      </c>
      <c r="B70">
        <v>100</v>
      </c>
      <c r="C70">
        <v>13851.700999999999</v>
      </c>
      <c r="D70">
        <v>32723</v>
      </c>
    </row>
    <row r="71" spans="1:4">
      <c r="A71">
        <v>67</v>
      </c>
      <c r="B71">
        <v>100</v>
      </c>
      <c r="C71">
        <v>18348.806</v>
      </c>
      <c r="D71">
        <v>28540</v>
      </c>
    </row>
    <row r="72" spans="1:4">
      <c r="A72">
        <v>68</v>
      </c>
      <c r="B72">
        <v>100</v>
      </c>
      <c r="C72">
        <v>22405.177</v>
      </c>
      <c r="D72">
        <v>29778</v>
      </c>
    </row>
    <row r="73" spans="1:4">
      <c r="A73">
        <v>69</v>
      </c>
      <c r="B73">
        <v>100</v>
      </c>
      <c r="C73">
        <v>16932.227999999999</v>
      </c>
      <c r="D73">
        <v>29778</v>
      </c>
    </row>
    <row r="74" spans="1:4">
      <c r="A74">
        <v>70</v>
      </c>
      <c r="B74">
        <v>100</v>
      </c>
      <c r="C74">
        <v>2374.3200000000002</v>
      </c>
      <c r="D74">
        <v>21703</v>
      </c>
    </row>
    <row r="75" spans="1:4">
      <c r="A75">
        <v>71</v>
      </c>
      <c r="B75">
        <v>100</v>
      </c>
      <c r="C75">
        <v>626.721</v>
      </c>
      <c r="D75">
        <v>11136</v>
      </c>
    </row>
    <row r="76" spans="1:4">
      <c r="A76">
        <v>72</v>
      </c>
      <c r="B76">
        <v>85.066000000000003</v>
      </c>
      <c r="C76">
        <v>1516.5619999999999</v>
      </c>
      <c r="D76">
        <v>17174</v>
      </c>
    </row>
    <row r="77" spans="1:4">
      <c r="A77">
        <v>93</v>
      </c>
      <c r="B77">
        <v>100</v>
      </c>
      <c r="C77">
        <v>465.846</v>
      </c>
      <c r="D77">
        <v>29778</v>
      </c>
    </row>
    <row r="78" spans="1:4">
      <c r="A78">
        <v>94</v>
      </c>
      <c r="B78">
        <v>100</v>
      </c>
      <c r="C78">
        <v>1774.181</v>
      </c>
      <c r="D78">
        <v>28571</v>
      </c>
    </row>
    <row r="79" spans="1:4">
      <c r="A79">
        <v>99</v>
      </c>
      <c r="B79">
        <v>100</v>
      </c>
      <c r="C79">
        <v>372.654</v>
      </c>
      <c r="D79">
        <v>20183</v>
      </c>
    </row>
    <row r="80" spans="1:4">
      <c r="A80">
        <v>73</v>
      </c>
      <c r="B80">
        <v>100</v>
      </c>
      <c r="C80">
        <v>105887.876</v>
      </c>
      <c r="D80">
        <v>19367</v>
      </c>
    </row>
    <row r="81" spans="1:4">
      <c r="A81">
        <v>74</v>
      </c>
      <c r="B81">
        <v>100</v>
      </c>
      <c r="C81">
        <v>7401.2780000000002</v>
      </c>
      <c r="D81">
        <v>24891</v>
      </c>
    </row>
    <row r="82" spans="1:4">
      <c r="A82">
        <v>75</v>
      </c>
      <c r="B82">
        <v>100</v>
      </c>
      <c r="C82">
        <v>64542.487999999998</v>
      </c>
      <c r="D82">
        <v>28734</v>
      </c>
    </row>
    <row r="83" spans="1:4">
      <c r="A83">
        <v>78</v>
      </c>
      <c r="B83">
        <v>100</v>
      </c>
      <c r="C83">
        <v>22056.871999999999</v>
      </c>
      <c r="D83">
        <v>18142</v>
      </c>
    </row>
    <row r="84" spans="1:4">
      <c r="A84">
        <v>100</v>
      </c>
      <c r="B84">
        <v>100</v>
      </c>
      <c r="C84">
        <v>965.423</v>
      </c>
      <c r="D84">
        <v>32726</v>
      </c>
    </row>
    <row r="85" spans="1:4">
      <c r="A85">
        <v>101</v>
      </c>
      <c r="B85">
        <v>100</v>
      </c>
      <c r="C85">
        <v>1710.0419999999999</v>
      </c>
      <c r="D85">
        <v>30289</v>
      </c>
    </row>
    <row r="86" spans="1:4">
      <c r="A86">
        <v>102</v>
      </c>
      <c r="B86">
        <v>100</v>
      </c>
      <c r="C86">
        <v>777.053</v>
      </c>
      <c r="D86">
        <v>32723</v>
      </c>
    </row>
    <row r="87" spans="1:4">
      <c r="A87">
        <v>76</v>
      </c>
      <c r="B87">
        <v>100</v>
      </c>
      <c r="C87">
        <v>109318.463</v>
      </c>
      <c r="D87">
        <v>31493</v>
      </c>
    </row>
    <row r="88" spans="1:4">
      <c r="A88">
        <v>79</v>
      </c>
      <c r="B88">
        <v>100</v>
      </c>
      <c r="C88">
        <v>6131.2150000000001</v>
      </c>
      <c r="D88">
        <v>32132</v>
      </c>
    </row>
    <row r="89" spans="1:4">
      <c r="A89">
        <v>80</v>
      </c>
      <c r="B89">
        <v>100</v>
      </c>
      <c r="C89">
        <v>3415.8209999999999</v>
      </c>
      <c r="D89">
        <v>17534</v>
      </c>
    </row>
    <row r="90" spans="1:4">
      <c r="A90">
        <v>81</v>
      </c>
      <c r="B90">
        <v>99.959000000000003</v>
      </c>
      <c r="C90">
        <v>4044.5259999999998</v>
      </c>
      <c r="D90">
        <v>28229</v>
      </c>
    </row>
    <row r="91" spans="1:4">
      <c r="A91">
        <v>82</v>
      </c>
      <c r="B91">
        <v>100</v>
      </c>
      <c r="C91">
        <v>23574.207999999999</v>
      </c>
      <c r="D91">
        <v>32132</v>
      </c>
    </row>
    <row r="92" spans="1:4">
      <c r="A92">
        <v>77</v>
      </c>
      <c r="B92">
        <v>17.018999999999998</v>
      </c>
      <c r="C92">
        <v>13943.241</v>
      </c>
      <c r="D92">
        <v>11136</v>
      </c>
    </row>
    <row r="93" spans="1:4">
      <c r="A93">
        <v>83</v>
      </c>
      <c r="B93">
        <v>100</v>
      </c>
      <c r="C93">
        <v>18210.749</v>
      </c>
      <c r="D93">
        <v>32132</v>
      </c>
    </row>
    <row r="94" spans="1:4">
      <c r="A94">
        <v>85</v>
      </c>
      <c r="B94">
        <v>100</v>
      </c>
      <c r="C94">
        <v>13124.751</v>
      </c>
      <c r="D94">
        <v>16682</v>
      </c>
    </row>
    <row r="95" spans="1:4">
      <c r="A95">
        <v>88</v>
      </c>
      <c r="B95">
        <v>100</v>
      </c>
      <c r="C95">
        <v>7649.6329999999998</v>
      </c>
      <c r="D95">
        <v>30289</v>
      </c>
    </row>
    <row r="96" spans="1:4">
      <c r="A96">
        <v>84</v>
      </c>
      <c r="B96">
        <v>100</v>
      </c>
      <c r="C96">
        <v>58822.156999999999</v>
      </c>
      <c r="D96">
        <v>24030</v>
      </c>
    </row>
    <row r="97" spans="1:4">
      <c r="A97">
        <v>89</v>
      </c>
      <c r="B97">
        <v>100</v>
      </c>
      <c r="C97">
        <v>45071.724000000002</v>
      </c>
      <c r="D97">
        <v>32726</v>
      </c>
    </row>
    <row r="98" spans="1:4">
      <c r="A98">
        <v>90</v>
      </c>
      <c r="B98">
        <v>88.319000000000003</v>
      </c>
      <c r="C98">
        <v>898.11300000000006</v>
      </c>
      <c r="D98">
        <v>16682</v>
      </c>
    </row>
    <row r="99" spans="1:4">
      <c r="A99">
        <v>91</v>
      </c>
      <c r="B99">
        <v>100</v>
      </c>
      <c r="C99">
        <v>1122.6990000000001</v>
      </c>
      <c r="D99">
        <v>32018</v>
      </c>
    </row>
    <row r="100" spans="1:4">
      <c r="A100">
        <v>92</v>
      </c>
      <c r="B100">
        <v>100</v>
      </c>
      <c r="C100">
        <v>1702.9860000000001</v>
      </c>
      <c r="D100">
        <v>32556</v>
      </c>
    </row>
    <row r="101" spans="1:4">
      <c r="A101">
        <v>95</v>
      </c>
      <c r="B101">
        <v>100</v>
      </c>
      <c r="C101">
        <v>390.90600000000001</v>
      </c>
      <c r="D101">
        <v>19110</v>
      </c>
    </row>
    <row r="102" spans="1:4">
      <c r="A102">
        <v>96</v>
      </c>
      <c r="B102">
        <v>100</v>
      </c>
      <c r="C102">
        <v>743.70899999999995</v>
      </c>
      <c r="D102">
        <v>30289</v>
      </c>
    </row>
    <row r="103" spans="1:4">
      <c r="A103">
        <v>97</v>
      </c>
      <c r="B103">
        <v>100</v>
      </c>
      <c r="C103">
        <v>1259.269</v>
      </c>
      <c r="D103">
        <v>19525</v>
      </c>
    </row>
    <row r="104" spans="1:4">
      <c r="A104">
        <v>98</v>
      </c>
      <c r="B104">
        <v>100</v>
      </c>
      <c r="C104">
        <v>759.81600000000003</v>
      </c>
      <c r="D104">
        <v>26184</v>
      </c>
    </row>
    <row r="105" spans="1:4">
      <c r="A105">
        <v>86</v>
      </c>
      <c r="B105">
        <v>100</v>
      </c>
      <c r="C105">
        <v>208027.913</v>
      </c>
      <c r="D105">
        <v>32698</v>
      </c>
    </row>
    <row r="106" spans="1:4">
      <c r="A106">
        <v>105</v>
      </c>
      <c r="B106">
        <v>100</v>
      </c>
      <c r="C106">
        <v>9377.0910000000003</v>
      </c>
      <c r="D106">
        <v>30289</v>
      </c>
    </row>
    <row r="107" spans="1:4">
      <c r="A107">
        <v>87</v>
      </c>
      <c r="B107">
        <v>100</v>
      </c>
      <c r="C107">
        <v>6333.2179999999998</v>
      </c>
      <c r="D107">
        <v>24030</v>
      </c>
    </row>
    <row r="108" spans="1:4">
      <c r="A108">
        <v>106</v>
      </c>
      <c r="B108">
        <v>100</v>
      </c>
      <c r="C108">
        <v>2357.2170000000001</v>
      </c>
      <c r="D108">
        <v>19924</v>
      </c>
    </row>
    <row r="109" spans="1:4">
      <c r="A109">
        <v>107</v>
      </c>
      <c r="B109">
        <v>100</v>
      </c>
      <c r="C109">
        <v>19590.984</v>
      </c>
      <c r="D109">
        <v>19924</v>
      </c>
    </row>
    <row r="110" spans="1:4">
      <c r="A110">
        <v>108</v>
      </c>
      <c r="B110">
        <v>25.975000000000001</v>
      </c>
      <c r="C110">
        <v>2589.962</v>
      </c>
      <c r="D110">
        <v>23949</v>
      </c>
    </row>
    <row r="111" spans="1:4">
      <c r="A111">
        <v>109</v>
      </c>
      <c r="B111">
        <v>100</v>
      </c>
      <c r="C111">
        <v>24877.080999999998</v>
      </c>
      <c r="D111">
        <v>29333</v>
      </c>
    </row>
    <row r="112" spans="1:4">
      <c r="A112">
        <v>110</v>
      </c>
      <c r="B112">
        <v>100</v>
      </c>
      <c r="C112">
        <v>8136.0330000000004</v>
      </c>
      <c r="D112">
        <v>29333</v>
      </c>
    </row>
    <row r="113" spans="1:4">
      <c r="A113">
        <v>113</v>
      </c>
      <c r="B113">
        <v>100</v>
      </c>
      <c r="C113">
        <v>5412.4610000000002</v>
      </c>
      <c r="D113">
        <v>23949</v>
      </c>
    </row>
    <row r="114" spans="1:4">
      <c r="A114">
        <v>125</v>
      </c>
      <c r="B114">
        <v>100</v>
      </c>
      <c r="C114">
        <v>253.172</v>
      </c>
      <c r="D114">
        <v>32018</v>
      </c>
    </row>
    <row r="115" spans="1:4">
      <c r="A115">
        <v>132</v>
      </c>
      <c r="B115">
        <v>47.96</v>
      </c>
      <c r="C115">
        <v>1677158.703</v>
      </c>
      <c r="D115">
        <v>16682</v>
      </c>
    </row>
    <row r="116" spans="1:4">
      <c r="A116">
        <v>145</v>
      </c>
      <c r="B116">
        <v>100</v>
      </c>
      <c r="C116">
        <v>1767.279</v>
      </c>
      <c r="D116">
        <v>24891</v>
      </c>
    </row>
    <row r="117" spans="1:4">
      <c r="A117">
        <v>111</v>
      </c>
      <c r="B117">
        <v>100</v>
      </c>
      <c r="C117">
        <v>12294.083000000001</v>
      </c>
      <c r="D117">
        <v>19367</v>
      </c>
    </row>
    <row r="118" spans="1:4">
      <c r="A118">
        <v>112</v>
      </c>
      <c r="B118">
        <v>100</v>
      </c>
      <c r="C118">
        <v>14862.311</v>
      </c>
      <c r="D118">
        <v>15771</v>
      </c>
    </row>
    <row r="119" spans="1:4">
      <c r="A119">
        <v>114</v>
      </c>
      <c r="B119">
        <v>100</v>
      </c>
      <c r="C119">
        <v>1572.5219999999999</v>
      </c>
      <c r="D119">
        <v>19367</v>
      </c>
    </row>
    <row r="120" spans="1:4">
      <c r="A120">
        <v>115</v>
      </c>
      <c r="B120">
        <v>100</v>
      </c>
      <c r="C120">
        <v>112220.227</v>
      </c>
      <c r="D120">
        <v>16682</v>
      </c>
    </row>
    <row r="121" spans="1:4">
      <c r="A121">
        <v>116</v>
      </c>
      <c r="B121">
        <v>100</v>
      </c>
      <c r="C121">
        <v>13214.933000000001</v>
      </c>
      <c r="D121">
        <v>16682</v>
      </c>
    </row>
    <row r="122" spans="1:4">
      <c r="A122">
        <v>117</v>
      </c>
      <c r="B122">
        <v>100</v>
      </c>
      <c r="C122">
        <v>27692.154999999999</v>
      </c>
      <c r="D122">
        <v>17534</v>
      </c>
    </row>
    <row r="123" spans="1:4">
      <c r="A123">
        <v>118</v>
      </c>
      <c r="B123">
        <v>100</v>
      </c>
      <c r="C123">
        <v>4942.2449999999999</v>
      </c>
      <c r="D123">
        <v>17534</v>
      </c>
    </row>
    <row r="124" spans="1:4">
      <c r="A124">
        <v>119</v>
      </c>
      <c r="B124">
        <v>98.094999999999999</v>
      </c>
      <c r="C124">
        <v>7940.817</v>
      </c>
      <c r="D124">
        <v>14085</v>
      </c>
    </row>
    <row r="125" spans="1:4">
      <c r="A125">
        <v>120</v>
      </c>
      <c r="B125">
        <v>100</v>
      </c>
      <c r="C125">
        <v>3155.5569999999998</v>
      </c>
      <c r="D125">
        <v>11136</v>
      </c>
    </row>
    <row r="126" spans="1:4">
      <c r="A126">
        <v>121</v>
      </c>
      <c r="B126">
        <v>100</v>
      </c>
      <c r="C126">
        <v>2558.9549999999999</v>
      </c>
      <c r="D126">
        <v>28540</v>
      </c>
    </row>
    <row r="127" spans="1:4">
      <c r="A127">
        <v>122</v>
      </c>
      <c r="B127">
        <v>96.552000000000007</v>
      </c>
      <c r="C127">
        <v>4822.7610000000004</v>
      </c>
      <c r="D127">
        <v>19647</v>
      </c>
    </row>
    <row r="128" spans="1:4">
      <c r="A128">
        <v>123</v>
      </c>
      <c r="B128">
        <v>100</v>
      </c>
      <c r="C128">
        <v>6985.2049999999999</v>
      </c>
      <c r="D128">
        <v>19367</v>
      </c>
    </row>
    <row r="129" spans="1:4">
      <c r="A129">
        <v>124</v>
      </c>
      <c r="B129">
        <v>100</v>
      </c>
      <c r="C129">
        <v>27591.789000000001</v>
      </c>
      <c r="D129">
        <v>19367</v>
      </c>
    </row>
    <row r="130" spans="1:4">
      <c r="A130">
        <v>126</v>
      </c>
      <c r="B130">
        <v>93.293999999999997</v>
      </c>
      <c r="C130">
        <v>2621.1379999999999</v>
      </c>
      <c r="D130">
        <v>17174</v>
      </c>
    </row>
    <row r="131" spans="1:4">
      <c r="A131">
        <v>127</v>
      </c>
      <c r="B131">
        <v>55.384</v>
      </c>
      <c r="C131">
        <v>108425.802</v>
      </c>
      <c r="D131">
        <v>29617</v>
      </c>
    </row>
    <row r="132" spans="1:4">
      <c r="A132">
        <v>128</v>
      </c>
      <c r="B132">
        <v>100</v>
      </c>
      <c r="C132">
        <v>6715.5259999999998</v>
      </c>
      <c r="D132">
        <v>29617</v>
      </c>
    </row>
    <row r="133" spans="1:4">
      <c r="A133">
        <v>129</v>
      </c>
      <c r="B133">
        <v>100</v>
      </c>
      <c r="C133">
        <v>3415.8209999999999</v>
      </c>
      <c r="D133">
        <v>17534</v>
      </c>
    </row>
    <row r="134" spans="1:4">
      <c r="A134">
        <v>130</v>
      </c>
      <c r="B134">
        <v>5.0000000000000001E-3</v>
      </c>
      <c r="C134">
        <v>13.816000000000001</v>
      </c>
      <c r="D134">
        <v>9687</v>
      </c>
    </row>
    <row r="135" spans="1:4">
      <c r="A135">
        <v>133</v>
      </c>
      <c r="B135">
        <v>2.3929999999999998</v>
      </c>
      <c r="C135">
        <v>8560.3349999999991</v>
      </c>
      <c r="D135">
        <v>17534</v>
      </c>
    </row>
    <row r="136" spans="1:4">
      <c r="A136">
        <v>131</v>
      </c>
      <c r="B136">
        <v>4.7E-2</v>
      </c>
      <c r="C136">
        <v>275.60700000000003</v>
      </c>
      <c r="D136">
        <v>28229</v>
      </c>
    </row>
    <row r="137" spans="1:4">
      <c r="A137">
        <v>134</v>
      </c>
      <c r="B137">
        <v>40.564</v>
      </c>
      <c r="C137">
        <v>157937.69099999999</v>
      </c>
      <c r="D137">
        <v>17534</v>
      </c>
    </row>
    <row r="138" spans="1:4">
      <c r="A138">
        <v>135</v>
      </c>
      <c r="B138">
        <v>100</v>
      </c>
      <c r="C138">
        <v>84183.987999999998</v>
      </c>
      <c r="D138">
        <v>28734</v>
      </c>
    </row>
    <row r="139" spans="1:4">
      <c r="A139">
        <v>136</v>
      </c>
      <c r="B139">
        <v>100</v>
      </c>
      <c r="C139">
        <v>685620.28300000005</v>
      </c>
      <c r="D139">
        <v>28734</v>
      </c>
    </row>
    <row r="140" spans="1:4">
      <c r="A140">
        <v>137</v>
      </c>
      <c r="B140">
        <v>100</v>
      </c>
      <c r="C140">
        <v>79120.478000000003</v>
      </c>
      <c r="D140">
        <v>28734</v>
      </c>
    </row>
    <row r="141" spans="1:4">
      <c r="A141">
        <v>138</v>
      </c>
      <c r="B141">
        <v>100</v>
      </c>
      <c r="C141">
        <v>2706.395</v>
      </c>
      <c r="D141">
        <v>24891</v>
      </c>
    </row>
    <row r="142" spans="1:4">
      <c r="A142">
        <v>139</v>
      </c>
      <c r="B142">
        <v>100</v>
      </c>
      <c r="C142">
        <v>25132.634999999998</v>
      </c>
      <c r="D142">
        <v>29333</v>
      </c>
    </row>
    <row r="143" spans="1:4">
      <c r="A143">
        <v>140</v>
      </c>
      <c r="B143">
        <v>100</v>
      </c>
      <c r="C143">
        <v>2594.886</v>
      </c>
      <c r="D143">
        <v>29333</v>
      </c>
    </row>
    <row r="144" spans="1:4">
      <c r="A144">
        <v>141</v>
      </c>
      <c r="B144">
        <v>98.046999999999997</v>
      </c>
      <c r="C144">
        <v>14414.071</v>
      </c>
      <c r="D144">
        <v>19367</v>
      </c>
    </row>
    <row r="145" spans="1:4">
      <c r="A145">
        <v>142</v>
      </c>
      <c r="B145">
        <v>100</v>
      </c>
      <c r="C145">
        <v>3632.8029999999999</v>
      </c>
      <c r="D145">
        <v>19367</v>
      </c>
    </row>
    <row r="146" spans="1:4">
      <c r="A146">
        <v>143</v>
      </c>
      <c r="B146">
        <v>100</v>
      </c>
      <c r="C146">
        <v>7577.0879999999997</v>
      </c>
      <c r="D146">
        <v>28734</v>
      </c>
    </row>
    <row r="147" spans="1:4">
      <c r="A147">
        <v>144</v>
      </c>
      <c r="B147">
        <v>100</v>
      </c>
      <c r="C147">
        <v>19192.181</v>
      </c>
      <c r="D147">
        <v>28734</v>
      </c>
    </row>
    <row r="148" spans="1:4">
      <c r="A148">
        <v>146</v>
      </c>
      <c r="B148">
        <v>100</v>
      </c>
      <c r="C148">
        <v>18772.267</v>
      </c>
      <c r="D148">
        <v>30289</v>
      </c>
    </row>
    <row r="149" spans="1:4">
      <c r="A149">
        <v>147</v>
      </c>
      <c r="B149">
        <v>100</v>
      </c>
      <c r="C149">
        <v>12178.324000000001</v>
      </c>
      <c r="D149">
        <v>32723</v>
      </c>
    </row>
    <row r="150" spans="1:4">
      <c r="A150">
        <v>148</v>
      </c>
      <c r="B150">
        <v>0.65500000000000003</v>
      </c>
      <c r="C150">
        <v>134.90799999999999</v>
      </c>
      <c r="D150">
        <v>20679</v>
      </c>
    </row>
    <row r="151" spans="1:4">
      <c r="A151">
        <v>149</v>
      </c>
      <c r="B151">
        <v>100</v>
      </c>
      <c r="C151">
        <v>13350.275</v>
      </c>
      <c r="D151">
        <v>26013</v>
      </c>
    </row>
    <row r="152" spans="1:4">
      <c r="A152">
        <v>150</v>
      </c>
      <c r="B152">
        <v>99.882999999999996</v>
      </c>
      <c r="C152">
        <v>233810.81400000001</v>
      </c>
      <c r="D152">
        <v>17534</v>
      </c>
    </row>
    <row r="153" spans="1:4">
      <c r="A153">
        <v>151</v>
      </c>
      <c r="B153">
        <v>100</v>
      </c>
      <c r="C153">
        <v>391.34100000000001</v>
      </c>
      <c r="D153">
        <v>16682</v>
      </c>
    </row>
    <row r="154" spans="1:4">
      <c r="A154">
        <v>152</v>
      </c>
      <c r="B154">
        <v>0.63600000000000001</v>
      </c>
      <c r="C154">
        <v>227.58500000000001</v>
      </c>
      <c r="D154">
        <v>15771</v>
      </c>
    </row>
    <row r="155" spans="1:4">
      <c r="A155">
        <v>153</v>
      </c>
      <c r="B155">
        <v>100</v>
      </c>
      <c r="C155">
        <v>3899.5219999999999</v>
      </c>
      <c r="D155">
        <v>19367</v>
      </c>
    </row>
    <row r="156" spans="1:4">
      <c r="A156">
        <v>155</v>
      </c>
      <c r="B156">
        <v>99.980999999999995</v>
      </c>
      <c r="C156">
        <v>11677.758</v>
      </c>
      <c r="D156">
        <v>24030</v>
      </c>
    </row>
    <row r="157" spans="1:4">
      <c r="A157">
        <v>159</v>
      </c>
      <c r="B157">
        <v>100</v>
      </c>
      <c r="C157">
        <v>716.96400000000006</v>
      </c>
      <c r="D157">
        <v>11136</v>
      </c>
    </row>
    <row r="158" spans="1:4">
      <c r="A158">
        <v>165</v>
      </c>
      <c r="B158">
        <v>100</v>
      </c>
      <c r="C158">
        <v>349.11500000000001</v>
      </c>
      <c r="D158">
        <v>19110</v>
      </c>
    </row>
    <row r="159" spans="1:4">
      <c r="A159">
        <v>184</v>
      </c>
      <c r="B159">
        <v>100</v>
      </c>
      <c r="C159">
        <v>7386.299</v>
      </c>
      <c r="D159">
        <v>30289</v>
      </c>
    </row>
    <row r="160" spans="1:4">
      <c r="A160">
        <v>154</v>
      </c>
      <c r="B160">
        <v>100</v>
      </c>
      <c r="C160">
        <v>194676.476</v>
      </c>
      <c r="D160">
        <v>28734</v>
      </c>
    </row>
    <row r="161" spans="1:4">
      <c r="A161">
        <v>156</v>
      </c>
      <c r="B161">
        <v>100</v>
      </c>
      <c r="C161">
        <v>34528.678999999996</v>
      </c>
      <c r="D161">
        <v>19367</v>
      </c>
    </row>
    <row r="162" spans="1:4">
      <c r="A162">
        <v>160</v>
      </c>
      <c r="B162">
        <v>100</v>
      </c>
      <c r="C162">
        <v>1065.94</v>
      </c>
      <c r="D162">
        <v>11136</v>
      </c>
    </row>
    <row r="163" spans="1:4">
      <c r="A163">
        <v>157</v>
      </c>
      <c r="B163">
        <v>100</v>
      </c>
      <c r="C163">
        <v>40389.377</v>
      </c>
      <c r="D163">
        <v>17534</v>
      </c>
    </row>
    <row r="164" spans="1:4">
      <c r="A164">
        <v>158</v>
      </c>
      <c r="B164">
        <v>100</v>
      </c>
      <c r="C164">
        <v>30177.863000000001</v>
      </c>
      <c r="D164">
        <v>19367</v>
      </c>
    </row>
    <row r="165" spans="1:4">
      <c r="A165">
        <v>161</v>
      </c>
      <c r="B165">
        <v>100</v>
      </c>
      <c r="C165">
        <v>2847.692</v>
      </c>
      <c r="D165">
        <v>18142</v>
      </c>
    </row>
    <row r="166" spans="1:4">
      <c r="A166">
        <v>162</v>
      </c>
      <c r="B166">
        <v>100</v>
      </c>
      <c r="C166">
        <v>1073.1010000000001</v>
      </c>
      <c r="D166">
        <v>11136</v>
      </c>
    </row>
    <row r="167" spans="1:4">
      <c r="A167">
        <v>163</v>
      </c>
      <c r="B167">
        <v>99.552000000000007</v>
      </c>
      <c r="C167">
        <v>696.54200000000003</v>
      </c>
      <c r="D167">
        <v>17314</v>
      </c>
    </row>
    <row r="168" spans="1:4">
      <c r="A168">
        <v>164</v>
      </c>
      <c r="B168">
        <v>100</v>
      </c>
      <c r="C168">
        <v>628.67899999999997</v>
      </c>
      <c r="D168">
        <v>19367</v>
      </c>
    </row>
    <row r="169" spans="1:4">
      <c r="A169">
        <v>166</v>
      </c>
      <c r="B169">
        <v>71.811999999999998</v>
      </c>
      <c r="C169">
        <v>436.66500000000002</v>
      </c>
      <c r="D169">
        <v>19110</v>
      </c>
    </row>
    <row r="170" spans="1:4">
      <c r="A170">
        <v>167</v>
      </c>
      <c r="B170">
        <v>99.281000000000006</v>
      </c>
      <c r="C170">
        <v>1814.828</v>
      </c>
      <c r="D170">
        <v>17314</v>
      </c>
    </row>
    <row r="171" spans="1:4">
      <c r="A171">
        <v>168</v>
      </c>
      <c r="B171">
        <v>100</v>
      </c>
      <c r="C171">
        <v>1519.155</v>
      </c>
      <c r="D171">
        <v>32347</v>
      </c>
    </row>
    <row r="172" spans="1:4">
      <c r="A172">
        <v>169</v>
      </c>
      <c r="B172">
        <v>31.507999999999999</v>
      </c>
      <c r="C172">
        <v>1960.1420000000001</v>
      </c>
      <c r="D172">
        <v>32347</v>
      </c>
    </row>
    <row r="173" spans="1:4">
      <c r="A173">
        <v>170</v>
      </c>
      <c r="B173">
        <v>100</v>
      </c>
      <c r="C173">
        <v>1367.0920000000001</v>
      </c>
      <c r="D173">
        <v>17314</v>
      </c>
    </row>
    <row r="174" spans="1:4">
      <c r="A174">
        <v>171</v>
      </c>
      <c r="B174">
        <v>100</v>
      </c>
      <c r="C174">
        <v>3394.5549999999998</v>
      </c>
      <c r="D174">
        <v>15771</v>
      </c>
    </row>
    <row r="175" spans="1:4">
      <c r="A175">
        <v>172</v>
      </c>
      <c r="B175">
        <v>100</v>
      </c>
      <c r="C175">
        <v>876.17600000000004</v>
      </c>
      <c r="D175">
        <v>10953</v>
      </c>
    </row>
    <row r="176" spans="1:4">
      <c r="A176">
        <v>173</v>
      </c>
      <c r="B176">
        <v>100</v>
      </c>
      <c r="C176">
        <v>839.548</v>
      </c>
      <c r="D176">
        <v>15771</v>
      </c>
    </row>
    <row r="177" spans="1:4">
      <c r="A177">
        <v>174</v>
      </c>
      <c r="B177">
        <v>100</v>
      </c>
      <c r="C177">
        <v>7248.7939999999999</v>
      </c>
      <c r="D177">
        <v>32347</v>
      </c>
    </row>
    <row r="178" spans="1:4">
      <c r="A178">
        <v>176</v>
      </c>
      <c r="B178">
        <v>100</v>
      </c>
      <c r="C178">
        <v>19455.96</v>
      </c>
      <c r="D178">
        <v>19367</v>
      </c>
    </row>
    <row r="179" spans="1:4">
      <c r="A179">
        <v>178</v>
      </c>
      <c r="B179">
        <v>100</v>
      </c>
      <c r="C179">
        <v>7915.4040000000005</v>
      </c>
      <c r="D179">
        <v>28571</v>
      </c>
    </row>
    <row r="180" spans="1:4">
      <c r="A180">
        <v>175</v>
      </c>
      <c r="B180">
        <v>100</v>
      </c>
      <c r="C180">
        <v>78353.812000000005</v>
      </c>
      <c r="D180">
        <v>17534</v>
      </c>
    </row>
    <row r="181" spans="1:4">
      <c r="A181">
        <v>177</v>
      </c>
      <c r="B181">
        <v>100</v>
      </c>
      <c r="C181">
        <v>19398.3</v>
      </c>
      <c r="D181">
        <v>32143</v>
      </c>
    </row>
    <row r="182" spans="1:4">
      <c r="A182">
        <v>179</v>
      </c>
      <c r="B182">
        <v>100</v>
      </c>
      <c r="C182">
        <v>4272.835</v>
      </c>
      <c r="D182">
        <v>21703</v>
      </c>
    </row>
    <row r="183" spans="1:4">
      <c r="A183">
        <v>221</v>
      </c>
      <c r="B183">
        <v>100</v>
      </c>
      <c r="C183">
        <v>87043.633000000002</v>
      </c>
      <c r="D183">
        <v>28734</v>
      </c>
    </row>
    <row r="184" spans="1:4">
      <c r="A184">
        <v>222</v>
      </c>
      <c r="B184">
        <v>63.107999999999997</v>
      </c>
      <c r="C184">
        <v>127852.30100000001</v>
      </c>
      <c r="D184">
        <v>18142</v>
      </c>
    </row>
    <row r="185" spans="1:4">
      <c r="A185">
        <v>180</v>
      </c>
      <c r="B185">
        <v>100</v>
      </c>
      <c r="C185">
        <v>7338.2049999999999</v>
      </c>
      <c r="D185">
        <v>21703</v>
      </c>
    </row>
    <row r="186" spans="1:4">
      <c r="A186">
        <v>181</v>
      </c>
      <c r="B186">
        <v>95.692999999999998</v>
      </c>
      <c r="C186">
        <v>6060.8990000000003</v>
      </c>
      <c r="D186">
        <v>18142</v>
      </c>
    </row>
    <row r="187" spans="1:4">
      <c r="A187">
        <v>183</v>
      </c>
      <c r="B187">
        <v>100</v>
      </c>
      <c r="C187">
        <v>8561.6859999999997</v>
      </c>
      <c r="D187">
        <v>28734</v>
      </c>
    </row>
    <row r="188" spans="1:4">
      <c r="A188">
        <v>185</v>
      </c>
      <c r="B188">
        <v>100</v>
      </c>
      <c r="C188">
        <v>7435.94</v>
      </c>
      <c r="D188">
        <v>24030</v>
      </c>
    </row>
    <row r="189" spans="1:4">
      <c r="A189">
        <v>186</v>
      </c>
      <c r="B189">
        <v>100</v>
      </c>
      <c r="C189">
        <v>7957.9620000000004</v>
      </c>
      <c r="D189">
        <v>28734</v>
      </c>
    </row>
    <row r="190" spans="1:4">
      <c r="A190">
        <v>187</v>
      </c>
      <c r="B190">
        <v>100</v>
      </c>
      <c r="C190">
        <v>19939.519</v>
      </c>
      <c r="D190">
        <v>20679</v>
      </c>
    </row>
    <row r="191" spans="1:4">
      <c r="A191">
        <v>188</v>
      </c>
      <c r="B191">
        <v>100</v>
      </c>
      <c r="C191">
        <v>1871.828</v>
      </c>
      <c r="D191">
        <v>26013</v>
      </c>
    </row>
    <row r="192" spans="1:4">
      <c r="A192">
        <v>182</v>
      </c>
      <c r="B192">
        <v>100</v>
      </c>
      <c r="C192">
        <v>121591.57799999999</v>
      </c>
      <c r="D192">
        <v>28734</v>
      </c>
    </row>
    <row r="193" spans="1:4">
      <c r="A193">
        <v>189</v>
      </c>
      <c r="B193">
        <v>100</v>
      </c>
      <c r="C193">
        <v>76825.656000000003</v>
      </c>
      <c r="D193">
        <v>28571</v>
      </c>
    </row>
    <row r="194" spans="1:4">
      <c r="A194">
        <v>192</v>
      </c>
      <c r="B194">
        <v>100</v>
      </c>
      <c r="C194">
        <v>28204.816999999999</v>
      </c>
      <c r="D194">
        <v>28571</v>
      </c>
    </row>
    <row r="195" spans="1:4">
      <c r="A195">
        <v>193</v>
      </c>
      <c r="B195">
        <v>100</v>
      </c>
      <c r="C195">
        <v>2272.0729999999999</v>
      </c>
      <c r="D195">
        <v>18142</v>
      </c>
    </row>
    <row r="196" spans="1:4">
      <c r="A196">
        <v>197</v>
      </c>
      <c r="B196">
        <v>100</v>
      </c>
      <c r="C196">
        <v>3097.6750000000002</v>
      </c>
      <c r="D196">
        <v>17174</v>
      </c>
    </row>
    <row r="197" spans="1:4">
      <c r="A197">
        <v>205</v>
      </c>
      <c r="B197">
        <v>100</v>
      </c>
      <c r="C197">
        <v>669.56799999999998</v>
      </c>
      <c r="D197">
        <v>24030</v>
      </c>
    </row>
    <row r="198" spans="1:4">
      <c r="A198">
        <v>230</v>
      </c>
      <c r="B198">
        <v>100</v>
      </c>
      <c r="C198">
        <v>2358026.9980000001</v>
      </c>
      <c r="D198">
        <v>30289</v>
      </c>
    </row>
    <row r="199" spans="1:4">
      <c r="A199">
        <v>190</v>
      </c>
      <c r="B199">
        <v>100</v>
      </c>
      <c r="C199">
        <v>3842.48</v>
      </c>
      <c r="D199">
        <v>24030</v>
      </c>
    </row>
    <row r="200" spans="1:4">
      <c r="A200">
        <v>191</v>
      </c>
      <c r="B200">
        <v>100</v>
      </c>
      <c r="C200">
        <v>44539.883999999998</v>
      </c>
      <c r="D200">
        <v>32698</v>
      </c>
    </row>
    <row r="201" spans="1:4">
      <c r="A201">
        <v>194</v>
      </c>
      <c r="B201">
        <v>100</v>
      </c>
      <c r="C201">
        <v>4344.1019999999999</v>
      </c>
      <c r="D201">
        <v>18142</v>
      </c>
    </row>
    <row r="202" spans="1:4">
      <c r="A202">
        <v>195</v>
      </c>
      <c r="B202">
        <v>8.9999999999999993E-3</v>
      </c>
      <c r="C202">
        <v>3.5910000000000002</v>
      </c>
      <c r="D202">
        <v>17534</v>
      </c>
    </row>
    <row r="203" spans="1:4">
      <c r="A203">
        <v>196</v>
      </c>
      <c r="B203">
        <v>100</v>
      </c>
      <c r="C203">
        <v>1502.8009999999999</v>
      </c>
      <c r="D203">
        <v>29333</v>
      </c>
    </row>
    <row r="204" spans="1:4">
      <c r="A204">
        <v>198</v>
      </c>
      <c r="B204">
        <v>100</v>
      </c>
      <c r="C204">
        <v>23512.77</v>
      </c>
      <c r="D204">
        <v>20183</v>
      </c>
    </row>
    <row r="205" spans="1:4">
      <c r="A205">
        <v>199</v>
      </c>
      <c r="B205">
        <v>100</v>
      </c>
      <c r="C205">
        <v>34570.46</v>
      </c>
      <c r="D205">
        <v>29333</v>
      </c>
    </row>
    <row r="206" spans="1:4">
      <c r="A206">
        <v>200</v>
      </c>
      <c r="B206">
        <v>100</v>
      </c>
      <c r="C206">
        <v>14472.109</v>
      </c>
      <c r="D206">
        <v>17534</v>
      </c>
    </row>
    <row r="207" spans="1:4">
      <c r="A207">
        <v>201</v>
      </c>
      <c r="B207">
        <v>100</v>
      </c>
      <c r="C207">
        <v>7342.5990000000002</v>
      </c>
      <c r="D207">
        <v>15771</v>
      </c>
    </row>
    <row r="208" spans="1:4">
      <c r="A208">
        <v>202</v>
      </c>
      <c r="B208">
        <v>100</v>
      </c>
      <c r="C208">
        <v>2070.712</v>
      </c>
      <c r="D208">
        <v>26013</v>
      </c>
    </row>
    <row r="209" spans="1:4">
      <c r="A209">
        <v>203</v>
      </c>
      <c r="B209">
        <v>100</v>
      </c>
      <c r="C209">
        <v>3441.665</v>
      </c>
      <c r="D209">
        <v>31493</v>
      </c>
    </row>
    <row r="210" spans="1:4">
      <c r="A210">
        <v>204</v>
      </c>
      <c r="B210">
        <v>100</v>
      </c>
      <c r="C210">
        <v>3686.3560000000002</v>
      </c>
      <c r="D210">
        <v>24030</v>
      </c>
    </row>
    <row r="211" spans="1:4">
      <c r="A211">
        <v>206</v>
      </c>
      <c r="B211">
        <v>100</v>
      </c>
      <c r="C211">
        <v>2272.34</v>
      </c>
      <c r="D211">
        <v>32698</v>
      </c>
    </row>
    <row r="212" spans="1:4">
      <c r="A212">
        <v>208</v>
      </c>
      <c r="B212">
        <v>100</v>
      </c>
      <c r="C212">
        <v>8357.7849999999999</v>
      </c>
      <c r="D212">
        <v>24030</v>
      </c>
    </row>
    <row r="213" spans="1:4">
      <c r="A213">
        <v>207</v>
      </c>
      <c r="B213">
        <v>100</v>
      </c>
      <c r="C213">
        <v>45647.758000000002</v>
      </c>
      <c r="D213">
        <v>29333</v>
      </c>
    </row>
    <row r="214" spans="1:4">
      <c r="A214">
        <v>211</v>
      </c>
      <c r="B214">
        <v>100</v>
      </c>
      <c r="C214">
        <v>2304.335</v>
      </c>
      <c r="D214">
        <v>21703</v>
      </c>
    </row>
    <row r="215" spans="1:4">
      <c r="A215">
        <v>212</v>
      </c>
      <c r="B215">
        <v>17.43</v>
      </c>
      <c r="C215">
        <v>18376.131000000001</v>
      </c>
      <c r="D215">
        <v>19367</v>
      </c>
    </row>
    <row r="216" spans="1:4">
      <c r="A216">
        <v>213</v>
      </c>
      <c r="B216">
        <v>4.0000000000000001E-3</v>
      </c>
      <c r="C216">
        <v>0.23300000000000001</v>
      </c>
      <c r="D216">
        <v>18142</v>
      </c>
    </row>
    <row r="217" spans="1:4">
      <c r="A217">
        <v>209</v>
      </c>
      <c r="B217">
        <v>100</v>
      </c>
      <c r="C217">
        <v>195703.57399999999</v>
      </c>
      <c r="D217">
        <v>24030</v>
      </c>
    </row>
    <row r="218" spans="1:4">
      <c r="A218">
        <v>214</v>
      </c>
      <c r="B218">
        <v>100</v>
      </c>
      <c r="C218">
        <v>21272.244999999999</v>
      </c>
      <c r="D218">
        <v>32698</v>
      </c>
    </row>
    <row r="219" spans="1:4">
      <c r="A219">
        <v>210</v>
      </c>
      <c r="B219">
        <v>99.56</v>
      </c>
      <c r="C219">
        <v>154609.17199999999</v>
      </c>
      <c r="D219">
        <v>24030</v>
      </c>
    </row>
    <row r="220" spans="1:4">
      <c r="A220">
        <v>215</v>
      </c>
      <c r="B220">
        <v>100</v>
      </c>
      <c r="C220">
        <v>10826.023999999999</v>
      </c>
      <c r="D220">
        <v>24030</v>
      </c>
    </row>
    <row r="221" spans="1:4">
      <c r="A221">
        <v>216</v>
      </c>
      <c r="B221">
        <v>100</v>
      </c>
      <c r="C221">
        <v>821.32500000000005</v>
      </c>
      <c r="D221">
        <v>30289</v>
      </c>
    </row>
    <row r="222" spans="1:4">
      <c r="A222">
        <v>217</v>
      </c>
      <c r="B222">
        <v>100</v>
      </c>
      <c r="C222">
        <v>50724.654999999999</v>
      </c>
      <c r="D222">
        <v>30289</v>
      </c>
    </row>
    <row r="223" spans="1:4">
      <c r="A223">
        <v>218</v>
      </c>
      <c r="B223">
        <v>100</v>
      </c>
      <c r="C223">
        <v>3553.4940000000001</v>
      </c>
      <c r="D223">
        <v>16682</v>
      </c>
    </row>
    <row r="224" spans="1:4">
      <c r="A224">
        <v>219</v>
      </c>
      <c r="B224">
        <v>6.7000000000000004E-2</v>
      </c>
      <c r="C224">
        <v>6.3150000000000004</v>
      </c>
      <c r="D224">
        <v>29333</v>
      </c>
    </row>
    <row r="225" spans="1:4">
      <c r="A225">
        <v>220</v>
      </c>
      <c r="B225">
        <v>100</v>
      </c>
      <c r="C225">
        <v>15359.677</v>
      </c>
      <c r="D225">
        <v>32726</v>
      </c>
    </row>
    <row r="226" spans="1:4">
      <c r="A226">
        <v>223</v>
      </c>
      <c r="B226">
        <v>100</v>
      </c>
      <c r="C226">
        <v>36801.588000000003</v>
      </c>
      <c r="D226">
        <v>16682</v>
      </c>
    </row>
    <row r="227" spans="1:4">
      <c r="A227">
        <v>224</v>
      </c>
      <c r="B227">
        <v>100</v>
      </c>
      <c r="C227">
        <v>1026.7149999999999</v>
      </c>
      <c r="D227">
        <v>15771</v>
      </c>
    </row>
    <row r="228" spans="1:4">
      <c r="A228">
        <v>225</v>
      </c>
      <c r="B228">
        <v>100</v>
      </c>
      <c r="C228">
        <v>18574.21</v>
      </c>
      <c r="D228">
        <v>24891</v>
      </c>
    </row>
    <row r="229" spans="1:4">
      <c r="A229">
        <v>226</v>
      </c>
      <c r="B229">
        <v>100</v>
      </c>
      <c r="C229">
        <v>29771.357</v>
      </c>
      <c r="D229">
        <v>21703</v>
      </c>
    </row>
    <row r="230" spans="1:4">
      <c r="A230">
        <v>227</v>
      </c>
      <c r="B230">
        <v>100</v>
      </c>
      <c r="C230">
        <v>23433.954000000002</v>
      </c>
      <c r="D230">
        <v>17534</v>
      </c>
    </row>
    <row r="231" spans="1:4">
      <c r="A231">
        <v>228</v>
      </c>
      <c r="B231">
        <v>100</v>
      </c>
      <c r="C231">
        <v>32866.648000000001</v>
      </c>
      <c r="D231">
        <v>23949</v>
      </c>
    </row>
    <row r="232" spans="1:4">
      <c r="A232">
        <v>229</v>
      </c>
      <c r="B232">
        <v>100</v>
      </c>
      <c r="C232">
        <v>3983.9659999999999</v>
      </c>
      <c r="D232">
        <v>23949</v>
      </c>
    </row>
    <row r="233" spans="1:4">
      <c r="A233">
        <v>231</v>
      </c>
      <c r="B233">
        <v>100</v>
      </c>
      <c r="C233">
        <v>3305.5340000000001</v>
      </c>
      <c r="D233">
        <v>17534</v>
      </c>
    </row>
    <row r="234" spans="1:4">
      <c r="A234">
        <v>232</v>
      </c>
      <c r="B234">
        <v>100</v>
      </c>
      <c r="C234">
        <v>8718.1740000000009</v>
      </c>
      <c r="D234">
        <v>23949</v>
      </c>
    </row>
    <row r="235" spans="1:4">
      <c r="A235">
        <v>233</v>
      </c>
      <c r="B235">
        <v>88.808000000000007</v>
      </c>
      <c r="C235">
        <v>15650.834999999999</v>
      </c>
      <c r="D235">
        <v>19924</v>
      </c>
    </row>
    <row r="236" spans="1:4">
      <c r="A236">
        <v>234</v>
      </c>
      <c r="B236">
        <v>78.950999999999993</v>
      </c>
      <c r="C236">
        <v>13865.825999999999</v>
      </c>
      <c r="D236">
        <v>29333</v>
      </c>
    </row>
    <row r="237" spans="1:4">
      <c r="A237">
        <v>235</v>
      </c>
      <c r="B237">
        <v>100</v>
      </c>
      <c r="C237">
        <v>33021.002999999997</v>
      </c>
      <c r="D237">
        <v>21703</v>
      </c>
    </row>
    <row r="238" spans="1:4">
      <c r="A238">
        <v>236</v>
      </c>
      <c r="B238">
        <v>100</v>
      </c>
      <c r="C238">
        <v>56946.572999999997</v>
      </c>
      <c r="D238">
        <v>28571</v>
      </c>
    </row>
    <row r="239" spans="1:4">
      <c r="A239">
        <v>237</v>
      </c>
      <c r="B239">
        <v>0.624</v>
      </c>
      <c r="C239">
        <v>371.12799999999999</v>
      </c>
      <c r="D239">
        <v>20679</v>
      </c>
    </row>
    <row r="240" spans="1:4">
      <c r="A240">
        <v>242</v>
      </c>
      <c r="B240">
        <v>100</v>
      </c>
      <c r="C240">
        <v>58254.150999999998</v>
      </c>
      <c r="D240">
        <v>24891</v>
      </c>
    </row>
    <row r="241" spans="1:4">
      <c r="A241">
        <v>243</v>
      </c>
      <c r="B241">
        <v>100</v>
      </c>
      <c r="C241">
        <v>4360.49</v>
      </c>
      <c r="D241">
        <v>19924</v>
      </c>
    </row>
    <row r="242" spans="1:4">
      <c r="A242">
        <v>245</v>
      </c>
      <c r="B242">
        <v>100</v>
      </c>
      <c r="C242">
        <v>4762.866</v>
      </c>
      <c r="D242">
        <v>19924</v>
      </c>
    </row>
    <row r="243" spans="1:4">
      <c r="A243">
        <v>260</v>
      </c>
      <c r="B243">
        <v>100</v>
      </c>
      <c r="C243">
        <v>1022.904</v>
      </c>
      <c r="D243">
        <v>30289</v>
      </c>
    </row>
    <row r="244" spans="1:4">
      <c r="A244">
        <v>238</v>
      </c>
      <c r="B244">
        <v>100</v>
      </c>
      <c r="C244">
        <v>55210.892999999996</v>
      </c>
      <c r="D244">
        <v>19367</v>
      </c>
    </row>
    <row r="245" spans="1:4">
      <c r="A245">
        <v>239</v>
      </c>
      <c r="B245">
        <v>69.509</v>
      </c>
      <c r="C245">
        <v>64960.741999999998</v>
      </c>
      <c r="D245">
        <v>23949</v>
      </c>
    </row>
    <row r="246" spans="1:4">
      <c r="A246">
        <v>246</v>
      </c>
      <c r="B246">
        <v>100</v>
      </c>
      <c r="C246">
        <v>1990.162</v>
      </c>
      <c r="D246">
        <v>19924</v>
      </c>
    </row>
    <row r="247" spans="1:4">
      <c r="A247">
        <v>247</v>
      </c>
      <c r="B247">
        <v>1.7450000000000001</v>
      </c>
      <c r="C247">
        <v>151.56800000000001</v>
      </c>
      <c r="D247">
        <v>19924</v>
      </c>
    </row>
    <row r="248" spans="1:4">
      <c r="A248">
        <v>240</v>
      </c>
      <c r="B248">
        <v>100</v>
      </c>
      <c r="C248">
        <v>44584.027000000002</v>
      </c>
      <c r="D248">
        <v>29778</v>
      </c>
    </row>
    <row r="249" spans="1:4">
      <c r="A249">
        <v>241</v>
      </c>
      <c r="B249">
        <v>99.998999999999995</v>
      </c>
      <c r="C249">
        <v>245702.26300000001</v>
      </c>
      <c r="D249">
        <v>29778</v>
      </c>
    </row>
    <row r="250" spans="1:4">
      <c r="A250">
        <v>248</v>
      </c>
      <c r="B250">
        <v>100</v>
      </c>
      <c r="C250">
        <v>11648.566999999999</v>
      </c>
      <c r="D250">
        <v>15771</v>
      </c>
    </row>
    <row r="251" spans="1:4">
      <c r="A251">
        <v>251</v>
      </c>
      <c r="B251">
        <v>100</v>
      </c>
      <c r="C251">
        <v>2672.5</v>
      </c>
      <c r="D251">
        <v>19924</v>
      </c>
    </row>
    <row r="252" spans="1:4">
      <c r="A252">
        <v>244</v>
      </c>
      <c r="B252">
        <v>100</v>
      </c>
      <c r="C252">
        <v>17075.191999999999</v>
      </c>
      <c r="D252">
        <v>19924</v>
      </c>
    </row>
    <row r="253" spans="1:4">
      <c r="A253">
        <v>249</v>
      </c>
      <c r="B253">
        <v>100</v>
      </c>
      <c r="C253">
        <v>42257.7</v>
      </c>
      <c r="D253">
        <v>16682</v>
      </c>
    </row>
    <row r="254" spans="1:4">
      <c r="A254">
        <v>254</v>
      </c>
      <c r="B254">
        <v>37.479999999999997</v>
      </c>
      <c r="C254">
        <v>2158.1</v>
      </c>
      <c r="D254">
        <v>19367</v>
      </c>
    </row>
    <row r="255" spans="1:4">
      <c r="A255">
        <v>255</v>
      </c>
      <c r="B255">
        <v>100</v>
      </c>
      <c r="C255">
        <v>14425.548000000001</v>
      </c>
      <c r="D255">
        <v>23949</v>
      </c>
    </row>
    <row r="256" spans="1:4">
      <c r="A256">
        <v>250</v>
      </c>
      <c r="B256">
        <v>100</v>
      </c>
      <c r="C256">
        <v>79554.159</v>
      </c>
      <c r="D256">
        <v>17534</v>
      </c>
    </row>
    <row r="257" spans="1:4">
      <c r="A257">
        <v>252</v>
      </c>
      <c r="B257">
        <v>100</v>
      </c>
      <c r="C257">
        <v>21041.014999999999</v>
      </c>
      <c r="D257">
        <v>19924</v>
      </c>
    </row>
    <row r="258" spans="1:4">
      <c r="A258">
        <v>259</v>
      </c>
      <c r="B258">
        <v>100</v>
      </c>
      <c r="C258">
        <v>7722.0569999999998</v>
      </c>
      <c r="D258">
        <v>23949</v>
      </c>
    </row>
    <row r="259" spans="1:4">
      <c r="A259">
        <v>262</v>
      </c>
      <c r="B259">
        <v>100</v>
      </c>
      <c r="C259">
        <v>4411.72</v>
      </c>
      <c r="D259">
        <v>29778</v>
      </c>
    </row>
    <row r="260" spans="1:4">
      <c r="A260">
        <v>253</v>
      </c>
      <c r="B260">
        <v>100</v>
      </c>
      <c r="C260">
        <v>5433.66</v>
      </c>
      <c r="D260">
        <v>15771</v>
      </c>
    </row>
    <row r="261" spans="1:4">
      <c r="A261">
        <v>256</v>
      </c>
      <c r="B261">
        <v>98.585999999999999</v>
      </c>
      <c r="C261">
        <v>122490.818</v>
      </c>
      <c r="D261">
        <v>32347</v>
      </c>
    </row>
    <row r="262" spans="1:4">
      <c r="A262">
        <v>263</v>
      </c>
      <c r="B262">
        <v>100</v>
      </c>
      <c r="C262">
        <v>9076.0310000000009</v>
      </c>
      <c r="D262">
        <v>32143</v>
      </c>
    </row>
    <row r="263" spans="1:4">
      <c r="A263">
        <v>264</v>
      </c>
      <c r="B263">
        <v>100</v>
      </c>
      <c r="C263">
        <v>4588.9790000000003</v>
      </c>
      <c r="D263">
        <v>28540</v>
      </c>
    </row>
    <row r="264" spans="1:4">
      <c r="A264">
        <v>257</v>
      </c>
      <c r="B264">
        <v>31.065000000000001</v>
      </c>
      <c r="C264">
        <v>8759.1710000000003</v>
      </c>
      <c r="D264">
        <v>16682</v>
      </c>
    </row>
    <row r="265" spans="1:4">
      <c r="A265">
        <v>293</v>
      </c>
      <c r="B265">
        <v>45.921999999999997</v>
      </c>
      <c r="C265">
        <v>42644.923000000003</v>
      </c>
      <c r="D265">
        <v>19924</v>
      </c>
    </row>
    <row r="266" spans="1:4">
      <c r="A266">
        <v>258</v>
      </c>
      <c r="B266">
        <v>100</v>
      </c>
      <c r="C266">
        <v>102368.49099999999</v>
      </c>
      <c r="D266">
        <v>32018</v>
      </c>
    </row>
    <row r="267" spans="1:4">
      <c r="A267">
        <v>261</v>
      </c>
      <c r="B267">
        <v>100</v>
      </c>
      <c r="C267">
        <v>34740.79</v>
      </c>
      <c r="D267">
        <v>28734</v>
      </c>
    </row>
    <row r="268" spans="1:4">
      <c r="A268">
        <v>265</v>
      </c>
      <c r="B268">
        <v>100</v>
      </c>
      <c r="C268">
        <v>2867.1669999999999</v>
      </c>
      <c r="D268">
        <v>29778</v>
      </c>
    </row>
    <row r="269" spans="1:4">
      <c r="A269">
        <v>266</v>
      </c>
      <c r="B269">
        <v>100</v>
      </c>
      <c r="C269">
        <v>3415.1750000000002</v>
      </c>
      <c r="D269">
        <v>21703</v>
      </c>
    </row>
    <row r="270" spans="1:4">
      <c r="A270">
        <v>267</v>
      </c>
      <c r="B270">
        <v>100</v>
      </c>
      <c r="C270">
        <v>13370.971</v>
      </c>
      <c r="D270">
        <v>24030</v>
      </c>
    </row>
    <row r="271" spans="1:4">
      <c r="A271">
        <v>268</v>
      </c>
      <c r="B271">
        <v>100</v>
      </c>
      <c r="C271">
        <v>39449.072</v>
      </c>
      <c r="D271">
        <v>17534</v>
      </c>
    </row>
    <row r="272" spans="1:4">
      <c r="A272">
        <v>270</v>
      </c>
      <c r="B272">
        <v>100</v>
      </c>
      <c r="C272">
        <v>53614.144999999997</v>
      </c>
      <c r="D272">
        <v>17534</v>
      </c>
    </row>
    <row r="273" spans="1:4">
      <c r="A273">
        <v>275</v>
      </c>
      <c r="B273">
        <v>100</v>
      </c>
      <c r="C273">
        <v>312427.38</v>
      </c>
      <c r="D273">
        <v>28734</v>
      </c>
    </row>
    <row r="274" spans="1:4">
      <c r="A274">
        <v>276</v>
      </c>
      <c r="B274">
        <v>100</v>
      </c>
      <c r="C274">
        <v>1580.43</v>
      </c>
      <c r="D274">
        <v>26013</v>
      </c>
    </row>
    <row r="275" spans="1:4">
      <c r="A275">
        <v>269</v>
      </c>
      <c r="B275">
        <v>99.96</v>
      </c>
      <c r="C275">
        <v>2433053.469</v>
      </c>
      <c r="D275">
        <v>28734</v>
      </c>
    </row>
    <row r="276" spans="1:4">
      <c r="A276">
        <v>272</v>
      </c>
      <c r="B276">
        <v>100</v>
      </c>
      <c r="C276">
        <v>15480.906999999999</v>
      </c>
      <c r="D276">
        <v>17534</v>
      </c>
    </row>
    <row r="277" spans="1:4">
      <c r="A277">
        <v>273</v>
      </c>
      <c r="B277">
        <v>99.272000000000006</v>
      </c>
      <c r="C277">
        <v>641234.98600000003</v>
      </c>
      <c r="D277">
        <v>28734</v>
      </c>
    </row>
    <row r="278" spans="1:4">
      <c r="A278">
        <v>278</v>
      </c>
      <c r="B278">
        <v>100</v>
      </c>
      <c r="C278">
        <v>244.49100000000001</v>
      </c>
      <c r="D278">
        <v>11136</v>
      </c>
    </row>
    <row r="279" spans="1:4">
      <c r="A279">
        <v>279</v>
      </c>
      <c r="B279">
        <v>89.911000000000001</v>
      </c>
      <c r="C279">
        <v>3199.4050000000002</v>
      </c>
      <c r="D279">
        <v>17174</v>
      </c>
    </row>
    <row r="280" spans="1:4">
      <c r="A280">
        <v>271</v>
      </c>
      <c r="B280">
        <v>100</v>
      </c>
      <c r="C280">
        <v>43657.9</v>
      </c>
      <c r="D280">
        <v>32698</v>
      </c>
    </row>
    <row r="281" spans="1:4">
      <c r="A281">
        <v>277</v>
      </c>
      <c r="B281">
        <v>100</v>
      </c>
      <c r="C281">
        <v>2208.3890000000001</v>
      </c>
      <c r="D281">
        <v>26013</v>
      </c>
    </row>
    <row r="282" spans="1:4">
      <c r="A282">
        <v>280</v>
      </c>
      <c r="B282">
        <v>100</v>
      </c>
      <c r="C282">
        <v>4431.0510000000004</v>
      </c>
      <c r="D282">
        <v>16682</v>
      </c>
    </row>
    <row r="283" spans="1:4">
      <c r="A283">
        <v>282</v>
      </c>
      <c r="B283">
        <v>100</v>
      </c>
      <c r="C283">
        <v>2859.7080000000001</v>
      </c>
      <c r="D283">
        <v>16682</v>
      </c>
    </row>
    <row r="284" spans="1:4">
      <c r="A284">
        <v>283</v>
      </c>
      <c r="B284">
        <v>100</v>
      </c>
      <c r="C284">
        <v>13590.977999999999</v>
      </c>
      <c r="D284">
        <v>32698</v>
      </c>
    </row>
    <row r="285" spans="1:4">
      <c r="A285">
        <v>274</v>
      </c>
      <c r="B285">
        <v>100</v>
      </c>
      <c r="C285">
        <v>32265.328000000001</v>
      </c>
      <c r="D285">
        <v>28571</v>
      </c>
    </row>
    <row r="286" spans="1:4">
      <c r="A286">
        <v>284</v>
      </c>
      <c r="B286">
        <v>100</v>
      </c>
      <c r="C286">
        <v>22567.919999999998</v>
      </c>
      <c r="D286">
        <v>21703</v>
      </c>
    </row>
    <row r="287" spans="1:4">
      <c r="A287">
        <v>285</v>
      </c>
      <c r="B287">
        <v>100</v>
      </c>
      <c r="C287">
        <v>10247.906999999999</v>
      </c>
      <c r="D287">
        <v>32698</v>
      </c>
    </row>
    <row r="288" spans="1:4">
      <c r="A288">
        <v>286</v>
      </c>
      <c r="B288">
        <v>99.549000000000007</v>
      </c>
      <c r="C288">
        <v>47696.563999999998</v>
      </c>
      <c r="D288">
        <v>15771</v>
      </c>
    </row>
    <row r="289" spans="1:4">
      <c r="A289">
        <v>287</v>
      </c>
      <c r="B289">
        <v>100</v>
      </c>
      <c r="C289">
        <v>4872.1220000000003</v>
      </c>
      <c r="D289">
        <v>19367</v>
      </c>
    </row>
    <row r="290" spans="1:4">
      <c r="A290">
        <v>288</v>
      </c>
      <c r="B290">
        <v>100</v>
      </c>
      <c r="C290">
        <v>6516.3950000000004</v>
      </c>
      <c r="D290">
        <v>15771</v>
      </c>
    </row>
    <row r="291" spans="1:4">
      <c r="A291">
        <v>289</v>
      </c>
      <c r="B291">
        <v>100</v>
      </c>
      <c r="C291">
        <v>11727.543</v>
      </c>
      <c r="D291">
        <v>30289</v>
      </c>
    </row>
    <row r="292" spans="1:4">
      <c r="A292">
        <v>292</v>
      </c>
      <c r="B292">
        <v>100</v>
      </c>
      <c r="C292">
        <v>10340.896000000001</v>
      </c>
      <c r="D292">
        <v>30289</v>
      </c>
    </row>
    <row r="293" spans="1:4">
      <c r="A293">
        <v>290</v>
      </c>
      <c r="B293">
        <v>40.494999999999997</v>
      </c>
      <c r="C293">
        <v>5909.7950000000001</v>
      </c>
      <c r="D293">
        <v>28734</v>
      </c>
    </row>
    <row r="294" spans="1:4">
      <c r="A294">
        <v>291</v>
      </c>
      <c r="B294">
        <v>85.724999999999994</v>
      </c>
      <c r="C294">
        <v>95804.606</v>
      </c>
      <c r="D294">
        <v>20679</v>
      </c>
    </row>
    <row r="295" spans="1:4">
      <c r="A295">
        <v>294</v>
      </c>
      <c r="B295">
        <v>100</v>
      </c>
      <c r="C295">
        <v>8314.3700000000008</v>
      </c>
      <c r="D295">
        <v>24030</v>
      </c>
    </row>
    <row r="296" spans="1:4">
      <c r="A296">
        <v>295</v>
      </c>
      <c r="B296">
        <v>100</v>
      </c>
      <c r="C296">
        <v>6244.076</v>
      </c>
      <c r="D296">
        <v>16682</v>
      </c>
    </row>
    <row r="297" spans="1:4">
      <c r="A297">
        <v>296</v>
      </c>
      <c r="B297">
        <v>100</v>
      </c>
      <c r="C297">
        <v>38209.341</v>
      </c>
      <c r="D297">
        <v>15771</v>
      </c>
    </row>
    <row r="298" spans="1:4">
      <c r="A298">
        <v>297</v>
      </c>
      <c r="B298">
        <v>100</v>
      </c>
      <c r="C298">
        <v>1593.3019999999999</v>
      </c>
      <c r="D298">
        <v>29778</v>
      </c>
    </row>
    <row r="299" spans="1:4">
      <c r="A299">
        <v>298</v>
      </c>
      <c r="B299">
        <v>100</v>
      </c>
      <c r="C299">
        <v>11056.138999999999</v>
      </c>
      <c r="D299">
        <v>29778</v>
      </c>
    </row>
    <row r="300" spans="1:4">
      <c r="A300">
        <v>309</v>
      </c>
      <c r="B300">
        <v>100</v>
      </c>
      <c r="C300">
        <v>1258.3630000000001</v>
      </c>
      <c r="D300">
        <v>32132</v>
      </c>
    </row>
    <row r="301" spans="1:4">
      <c r="A301">
        <v>310</v>
      </c>
      <c r="B301">
        <v>100</v>
      </c>
      <c r="C301">
        <v>1310.8620000000001</v>
      </c>
      <c r="D301">
        <v>32347</v>
      </c>
    </row>
    <row r="302" spans="1:4">
      <c r="A302">
        <v>318</v>
      </c>
      <c r="B302">
        <v>100</v>
      </c>
      <c r="C302">
        <v>24510.84</v>
      </c>
      <c r="D302">
        <v>28571</v>
      </c>
    </row>
    <row r="303" spans="1:4">
      <c r="A303">
        <v>299</v>
      </c>
      <c r="B303">
        <v>100</v>
      </c>
      <c r="C303">
        <v>15612.228999999999</v>
      </c>
      <c r="D303">
        <v>29778</v>
      </c>
    </row>
    <row r="304" spans="1:4">
      <c r="A304">
        <v>300</v>
      </c>
      <c r="B304">
        <v>100</v>
      </c>
      <c r="C304">
        <v>1460.1569999999999</v>
      </c>
      <c r="D304">
        <v>29778</v>
      </c>
    </row>
    <row r="305" spans="1:4">
      <c r="A305">
        <v>301</v>
      </c>
      <c r="B305">
        <v>100</v>
      </c>
      <c r="C305">
        <v>55099.500999999997</v>
      </c>
      <c r="D305">
        <v>19367</v>
      </c>
    </row>
    <row r="306" spans="1:4">
      <c r="A306">
        <v>307</v>
      </c>
      <c r="B306">
        <v>100</v>
      </c>
      <c r="C306">
        <v>792.88499999999999</v>
      </c>
      <c r="D306">
        <v>17534</v>
      </c>
    </row>
    <row r="307" spans="1:4">
      <c r="A307">
        <v>308</v>
      </c>
      <c r="B307">
        <v>100</v>
      </c>
      <c r="C307">
        <v>13627.802</v>
      </c>
      <c r="D307">
        <v>17534</v>
      </c>
    </row>
    <row r="308" spans="1:4">
      <c r="A308">
        <v>321</v>
      </c>
      <c r="B308">
        <v>100</v>
      </c>
      <c r="C308">
        <v>108682.124</v>
      </c>
      <c r="D308">
        <v>19367</v>
      </c>
    </row>
    <row r="309" spans="1:4">
      <c r="A309">
        <v>302</v>
      </c>
      <c r="B309">
        <v>100</v>
      </c>
      <c r="C309">
        <v>61602.249000000003</v>
      </c>
      <c r="D309">
        <v>24030</v>
      </c>
    </row>
    <row r="310" spans="1:4">
      <c r="A310">
        <v>303</v>
      </c>
      <c r="B310">
        <v>100</v>
      </c>
      <c r="C310">
        <v>68803.055999999997</v>
      </c>
      <c r="D310">
        <v>24030</v>
      </c>
    </row>
    <row r="311" spans="1:4">
      <c r="A311">
        <v>304</v>
      </c>
      <c r="B311">
        <v>100</v>
      </c>
      <c r="C311">
        <v>64093.714999999997</v>
      </c>
      <c r="D311">
        <v>24030</v>
      </c>
    </row>
    <row r="312" spans="1:4">
      <c r="A312">
        <v>305</v>
      </c>
      <c r="B312">
        <v>99.114000000000004</v>
      </c>
      <c r="C312">
        <v>139570.38099999999</v>
      </c>
      <c r="D312">
        <v>24030</v>
      </c>
    </row>
    <row r="313" spans="1:4">
      <c r="A313">
        <v>306</v>
      </c>
      <c r="B313">
        <v>100</v>
      </c>
      <c r="C313">
        <v>119662.53200000001</v>
      </c>
      <c r="D313">
        <v>28734</v>
      </c>
    </row>
    <row r="314" spans="1:4">
      <c r="A314">
        <v>312</v>
      </c>
      <c r="B314">
        <v>74.884</v>
      </c>
      <c r="C314">
        <v>34683.031000000003</v>
      </c>
      <c r="D314">
        <v>17174</v>
      </c>
    </row>
    <row r="315" spans="1:4">
      <c r="A315">
        <v>311</v>
      </c>
      <c r="B315">
        <v>100</v>
      </c>
      <c r="C315">
        <v>2817.9650000000001</v>
      </c>
      <c r="D315">
        <v>24030</v>
      </c>
    </row>
    <row r="316" spans="1:4">
      <c r="A316">
        <v>319</v>
      </c>
      <c r="B316">
        <v>100</v>
      </c>
      <c r="C316">
        <v>574.298</v>
      </c>
      <c r="D316">
        <v>24044</v>
      </c>
    </row>
    <row r="317" spans="1:4">
      <c r="A317">
        <v>322</v>
      </c>
      <c r="B317">
        <v>100</v>
      </c>
      <c r="C317">
        <v>11075.135</v>
      </c>
      <c r="D317">
        <v>17534</v>
      </c>
    </row>
    <row r="318" spans="1:4">
      <c r="A318">
        <v>313</v>
      </c>
      <c r="B318">
        <v>0.26100000000000001</v>
      </c>
      <c r="C318">
        <v>48.787999999999997</v>
      </c>
      <c r="D318">
        <v>24891</v>
      </c>
    </row>
    <row r="319" spans="1:4">
      <c r="A319">
        <v>314</v>
      </c>
      <c r="B319">
        <v>100</v>
      </c>
      <c r="C319">
        <v>98474.709000000003</v>
      </c>
      <c r="D319">
        <v>32698</v>
      </c>
    </row>
    <row r="320" spans="1:4">
      <c r="A320">
        <v>315</v>
      </c>
      <c r="B320">
        <v>100</v>
      </c>
      <c r="C320">
        <v>68018.354999999996</v>
      </c>
      <c r="D320">
        <v>17534</v>
      </c>
    </row>
    <row r="321" spans="1:4">
      <c r="A321">
        <v>316</v>
      </c>
      <c r="B321">
        <v>100</v>
      </c>
      <c r="C321">
        <v>6395.6229999999996</v>
      </c>
      <c r="D321">
        <v>15771</v>
      </c>
    </row>
    <row r="322" spans="1:4">
      <c r="A322">
        <v>317</v>
      </c>
      <c r="B322">
        <v>100</v>
      </c>
      <c r="C322">
        <v>177609.92499999999</v>
      </c>
      <c r="D322">
        <v>16682</v>
      </c>
    </row>
    <row r="323" spans="1:4">
      <c r="A323">
        <v>320</v>
      </c>
      <c r="B323">
        <v>100</v>
      </c>
      <c r="C323">
        <v>276826.59299999999</v>
      </c>
      <c r="D323">
        <v>32018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Workings</vt:lpstr>
      <vt:lpstr>ToolRequests</vt:lpstr>
      <vt:lpstr>RawOutput</vt:lpstr>
      <vt:lpstr>RawOutputFields</vt:lpstr>
      <vt:lpstr>IMDLowest Rank</vt:lpstr>
      <vt:lpstr>IMDLowestRank</vt:lpstr>
      <vt:lpstr>SiteRAWData</vt:lpstr>
    </vt:vector>
  </TitlesOfParts>
  <Company>URS Corporation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Barnaby Burman</dc:creator>
  <cp:lastModifiedBy>shelley.king</cp:lastModifiedBy>
  <dcterms:created xsi:type="dcterms:W3CDTF">2016-02-07T19:54:39Z</dcterms:created>
  <dcterms:modified xsi:type="dcterms:W3CDTF">2016-02-12T10:17:35Z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